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cikova.eva\AppData\Local\Microsoft\Windows\INetCache\Content.Outlook\BG4WFQNG\"/>
    </mc:Choice>
  </mc:AlternateContent>
  <xr:revisionPtr revIDLastSave="0" documentId="13_ncr:1_{03139841-ED83-48F7-9145-2F2F3B00C38F}" xr6:coauthVersionLast="36" xr6:coauthVersionMax="36" xr10:uidLastSave="{00000000-0000-0000-0000-000000000000}"/>
  <bookViews>
    <workbookView xWindow="0" yWindow="0" windowWidth="24000" windowHeight="9600" tabRatio="785" xr2:uid="{00000000-000D-0000-FFFF-FFFF00000000}"/>
  </bookViews>
  <sheets>
    <sheet name="Muzeum - rozpočet " sheetId="7" r:id="rId1"/>
    <sheet name="Knihovna" sheetId="8" r:id="rId2"/>
    <sheet name="KD Bílovec" sheetId="12" r:id="rId3"/>
    <sheet name="Akce pro veřejnost" sheetId="13" r:id="rId4"/>
    <sheet name="KD Bravinné" sheetId="9" r:id="rId5"/>
    <sheet name="Komentované prohlídky" sheetId="14" r:id="rId6"/>
    <sheet name="sumář" sheetId="15" state="hidden" r:id="rId7"/>
  </sheets>
  <definedNames>
    <definedName name="_xlnm.Print_Area" localSheetId="3">'Akce pro veřejnost'!$C$1:$H$22</definedName>
    <definedName name="_xlnm.Print_Area" localSheetId="1">Knihovna!$A$1:$F$50</definedName>
    <definedName name="_xlnm.Print_Area" localSheetId="0">'Muzeum - rozpočet '!$A$1:$F$62</definedName>
  </definedNames>
  <calcPr calcId="191029"/>
</workbook>
</file>

<file path=xl/calcChain.xml><?xml version="1.0" encoding="utf-8"?>
<calcChain xmlns="http://schemas.openxmlformats.org/spreadsheetml/2006/main">
  <c r="E38" i="14" l="1"/>
  <c r="E41" i="14" s="1"/>
  <c r="F22" i="12"/>
  <c r="F31" i="12"/>
  <c r="F21" i="12"/>
  <c r="E43" i="8"/>
  <c r="E31" i="8"/>
  <c r="E30" i="8"/>
  <c r="E48" i="7"/>
  <c r="E35" i="7"/>
  <c r="E34" i="7"/>
  <c r="E22" i="14" l="1"/>
  <c r="E21" i="14" l="1"/>
  <c r="E12" i="14" l="1"/>
  <c r="E46" i="8"/>
  <c r="E21" i="8"/>
  <c r="E37" i="7"/>
  <c r="D33" i="12" l="1"/>
  <c r="D17" i="12"/>
  <c r="D12" i="12"/>
  <c r="D10" i="12"/>
  <c r="D8" i="12"/>
  <c r="C46" i="8"/>
  <c r="C21" i="8"/>
  <c r="C15" i="8"/>
  <c r="C8" i="8"/>
  <c r="G8" i="13"/>
  <c r="G14" i="13"/>
  <c r="C12" i="15" s="1"/>
  <c r="F8" i="13"/>
  <c r="F14" i="13" s="1"/>
  <c r="F21" i="13" s="1"/>
  <c r="E8" i="13"/>
  <c r="E14" i="13"/>
  <c r="E18" i="13"/>
  <c r="C27" i="9"/>
  <c r="C19" i="9"/>
  <c r="C16" i="9"/>
  <c r="C13" i="9"/>
  <c r="C8" i="9"/>
  <c r="E9" i="14"/>
  <c r="E19" i="14" s="1"/>
  <c r="C50" i="7"/>
  <c r="C23" i="7"/>
  <c r="C17" i="7"/>
  <c r="C8" i="7"/>
  <c r="C39" i="7" s="1"/>
  <c r="C53" i="7" s="1"/>
  <c r="E23" i="7"/>
  <c r="E17" i="7"/>
  <c r="E8" i="7"/>
  <c r="E15" i="8"/>
  <c r="D35" i="8"/>
  <c r="E8" i="8"/>
  <c r="F17" i="12"/>
  <c r="E17" i="12"/>
  <c r="F12" i="12"/>
  <c r="E12" i="12"/>
  <c r="F10" i="12"/>
  <c r="E10" i="12"/>
  <c r="F8" i="12"/>
  <c r="F24" i="12" s="1"/>
  <c r="E8" i="12"/>
  <c r="E27" i="9"/>
  <c r="D27" i="9"/>
  <c r="E19" i="9"/>
  <c r="D19" i="9"/>
  <c r="E16" i="9"/>
  <c r="E13" i="9"/>
  <c r="D13" i="9"/>
  <c r="D8" i="9"/>
  <c r="E8" i="9"/>
  <c r="F33" i="12"/>
  <c r="C18" i="15" s="1"/>
  <c r="E33" i="12"/>
  <c r="G18" i="13"/>
  <c r="G21" i="13" s="1"/>
  <c r="F18" i="13"/>
  <c r="E50" i="7"/>
  <c r="C15" i="15" s="1"/>
  <c r="D46" i="8"/>
  <c r="C16" i="15"/>
  <c r="D50" i="7"/>
  <c r="D39" i="7"/>
  <c r="C23" i="15"/>
  <c r="F23" i="15" s="1"/>
  <c r="E23" i="14"/>
  <c r="C20" i="15" s="1"/>
  <c r="C22" i="9" l="1"/>
  <c r="C30" i="9" s="1"/>
  <c r="D22" i="9"/>
  <c r="D30" i="9" s="1"/>
  <c r="E35" i="8"/>
  <c r="C9" i="15" s="1"/>
  <c r="E22" i="9"/>
  <c r="C10" i="15" s="1"/>
  <c r="C35" i="8"/>
  <c r="E21" i="13"/>
  <c r="D24" i="12"/>
  <c r="D36" i="12" s="1"/>
  <c r="E30" i="9"/>
  <c r="C49" i="8"/>
  <c r="C17" i="15"/>
  <c r="E24" i="12"/>
  <c r="E36" i="12" s="1"/>
  <c r="D49" i="8"/>
  <c r="D53" i="7"/>
  <c r="E39" i="7"/>
  <c r="C8" i="15" s="1"/>
  <c r="F36" i="12"/>
  <c r="C13" i="15"/>
  <c r="E26" i="14"/>
  <c r="C21" i="15"/>
  <c r="C11" i="15"/>
  <c r="E49" i="8" l="1"/>
  <c r="E53" i="7"/>
  <c r="C14" i="15"/>
  <c r="C24" i="15" s="1"/>
</calcChain>
</file>

<file path=xl/sharedStrings.xml><?xml version="1.0" encoding="utf-8"?>
<sst xmlns="http://schemas.openxmlformats.org/spreadsheetml/2006/main" count="272" uniqueCount="149">
  <si>
    <t>účet</t>
  </si>
  <si>
    <t>Spotřeba materiálu - celkem</t>
  </si>
  <si>
    <t>Spotřeba energie - celkem</t>
  </si>
  <si>
    <t>spotřeba elektrické energie</t>
  </si>
  <si>
    <t>spotřeba vody</t>
  </si>
  <si>
    <t>spotřeba plynu</t>
  </si>
  <si>
    <t>spotřeba tepla</t>
  </si>
  <si>
    <t>Spotřeba ostatních neskladovatelných dodávek - celkem</t>
  </si>
  <si>
    <t>Opravy a udržování</t>
  </si>
  <si>
    <t>Cestovné</t>
  </si>
  <si>
    <t>Ostatní služby - celkem</t>
  </si>
  <si>
    <t>Jiné ostatní náklady</t>
  </si>
  <si>
    <t>mzdové služby</t>
  </si>
  <si>
    <t>programové vybavení</t>
  </si>
  <si>
    <t>školení a vzdělávání</t>
  </si>
  <si>
    <t>NÁKLADY V HLAVNÍ ČINNOSTI CELKEM</t>
  </si>
  <si>
    <t>VÝNOSY Z HLAVNÍ ČINNOSTI CELKEM</t>
  </si>
  <si>
    <t>výnosy z hlavní činnosti</t>
  </si>
  <si>
    <t>HOSPODÁŘSKÝ VÝSLEDEK</t>
  </si>
  <si>
    <t>ostatní materiál</t>
  </si>
  <si>
    <t xml:space="preserve">Mzdové náklady </t>
  </si>
  <si>
    <t xml:space="preserve">Zdravotní a sociální pojištění </t>
  </si>
  <si>
    <t>příspěvky a dotace od ostatních subjektů</t>
  </si>
  <si>
    <t>čistící prostředky</t>
  </si>
  <si>
    <t>kancelářské potřeby</t>
  </si>
  <si>
    <t>drobný hmotný majetek (od 500 do 3000 Kč)</t>
  </si>
  <si>
    <t>pojistné</t>
  </si>
  <si>
    <t>dotace na provoz od zřizovatele</t>
  </si>
  <si>
    <t>NÁZEV ZAŘÍZENÍ: Muzeum</t>
  </si>
  <si>
    <t>NÁZEV PŘÍSPĚVKOVÉ ORGANIZACE: Kulturní centrum Bílovec, příspěvková organizace</t>
  </si>
  <si>
    <t>NÁZEV ZAŘÍZENÍ : Muzeum</t>
  </si>
  <si>
    <t>vstupné - expozice</t>
  </si>
  <si>
    <t>vstupné - kulturní akce</t>
  </si>
  <si>
    <t>prodej služeb (kopírování)</t>
  </si>
  <si>
    <t>poradenské služby, aktualizace norem</t>
  </si>
  <si>
    <t>revize, servis</t>
  </si>
  <si>
    <t>podpora akcí, přednášky, výukové akce</t>
  </si>
  <si>
    <t>NÁZEV ZAŘÍZENÍ: Knihovna</t>
  </si>
  <si>
    <t>NÁZEV ZAŘÍZENÍ : Knihovna</t>
  </si>
  <si>
    <t>poštovní a bankovní poplatky</t>
  </si>
  <si>
    <t>telefony, internet, správa webových stránek (webhosting, doména)</t>
  </si>
  <si>
    <t>odměny za užití duševního vlastnictví (platby OSA, Dilia)</t>
  </si>
  <si>
    <t>podpora akcí, přednášky, výukové akce, výpůjčky putovních výstav</t>
  </si>
  <si>
    <t>Jiné sociální náklady</t>
  </si>
  <si>
    <t>účetní a mzdové služby</t>
  </si>
  <si>
    <t>programové vybavení (update a správa informačních technologií)</t>
  </si>
  <si>
    <t>knihy, sborníky, předplatné časopisů</t>
  </si>
  <si>
    <t>pravidelná obnova knihovního fondu</t>
  </si>
  <si>
    <t>kartony na podlep, lepidla, lepící pásky aj.</t>
  </si>
  <si>
    <t>prodej zboží (knihy,turistické známky, mapy, pohledy aj.)</t>
  </si>
  <si>
    <t>nákup zboží (turistické známky, mapy, upomínkové předměty s tématickou Bílovce aj.)</t>
  </si>
  <si>
    <t>připojištění výstav</t>
  </si>
  <si>
    <t>závazné ukazatele</t>
  </si>
  <si>
    <t>obalové materiály aj.</t>
  </si>
  <si>
    <t>Regiontour v Brně - mezinárodní veletr turistických možností</t>
  </si>
  <si>
    <t>doplňují informace</t>
  </si>
  <si>
    <t>toaletní papíry, mýdla, papírové útěrky</t>
  </si>
  <si>
    <t>poštovné a bankovní poplatky, náklady na MVS</t>
  </si>
  <si>
    <t>revize, servis, správa sítě</t>
  </si>
  <si>
    <t>vstupné - kulturní akce, PidiKino</t>
  </si>
  <si>
    <t>ostatní příjmy(úroky, platby pojišťoven, pronájmy aj.)</t>
  </si>
  <si>
    <t>zápisné, upomínky, MVS</t>
  </si>
  <si>
    <t>NÁZEV ZAŘÍZENÍ: KD Bravinné</t>
  </si>
  <si>
    <t>NÁZEV ZAŘÍZENÍ : KD Bravinné</t>
  </si>
  <si>
    <t>dotace z Moravskoslezského kraje</t>
  </si>
  <si>
    <t>členské poplatky (ATIC, AMG), pronájem multifunkční kopírky (Develop), pronájem lisu</t>
  </si>
  <si>
    <t>výnosy z hlavní činnosti - pronájmy</t>
  </si>
  <si>
    <t>propagační materiály pro TIC (informační letáky), propagace města</t>
  </si>
  <si>
    <t>Odpisy</t>
  </si>
  <si>
    <t>dotace na odpisy od zřizovatele</t>
  </si>
  <si>
    <t>mzda správce objektu</t>
  </si>
  <si>
    <t>telefony</t>
  </si>
  <si>
    <t>poradenské služby, členské poplatky (SKIP, SKAT),  odměny za užití duševního vlastnictví (OSA, Dilia, licenční smlouvy, AČFK)</t>
  </si>
  <si>
    <t>doplňující informace</t>
  </si>
  <si>
    <t>provize z prodeje vstupenek</t>
  </si>
  <si>
    <t>NÁZEV ZAŘÍZENÍ: KD Bílovec</t>
  </si>
  <si>
    <t>NÁZEV ZAŘÍZENÍ : KD Bílovec</t>
  </si>
  <si>
    <t>NÁZEV ZAŘÍZENÍ : Akce pro veřejnost / Propagace města</t>
  </si>
  <si>
    <t>vstupné</t>
  </si>
  <si>
    <t>krátkodobé pronájmy</t>
  </si>
  <si>
    <t>plakátování</t>
  </si>
  <si>
    <t xml:space="preserve"> odměny za užití duševního vlastnictví (OSA, Dilia, licenční smlouvy)</t>
  </si>
  <si>
    <t>honoráře a související náklady s realizací kulturních představení (koncerty, divadla, přednášky)</t>
  </si>
  <si>
    <t>propagace města</t>
  </si>
  <si>
    <t>den města</t>
  </si>
  <si>
    <t>kulturní akce ve městě</t>
  </si>
  <si>
    <t>ROZPOČET NA ROK 2021</t>
  </si>
  <si>
    <t>telefony, internet, revize, ostatní služby</t>
  </si>
  <si>
    <t>čistící prostředky, kancelářské potřeby</t>
  </si>
  <si>
    <t>zpravodaj</t>
  </si>
  <si>
    <t>Spotřeba ostatních neskladovatelných dodávek -  voda</t>
  </si>
  <si>
    <t>Spotřeba ostatních neskladovatelných dodávek - voda</t>
  </si>
  <si>
    <t xml:space="preserve"> dotace na podporu TIC z rozpočtu MSK</t>
  </si>
  <si>
    <t>očekávaná skutečnost 2021 v tis.Kč</t>
  </si>
  <si>
    <t>ROZPOČET NA ROK 2022</t>
  </si>
  <si>
    <t>Money, Gordic, Aktion Cloud, Museion</t>
  </si>
  <si>
    <t>stravenkový paušál</t>
  </si>
  <si>
    <t>NÁZEV ZAŘÍZENÍ: Komentované prohlídky</t>
  </si>
  <si>
    <t>spotřeba elektrické energie - zámek, expozice Skrytý středověk</t>
  </si>
  <si>
    <t>Mzdové náklady - průvodci</t>
  </si>
  <si>
    <t>revize</t>
  </si>
  <si>
    <t>výnosy ze vstupného</t>
  </si>
  <si>
    <t>dotace od ostatních subjektů</t>
  </si>
  <si>
    <t>náklady spojené s expozicí Skrytý středověk</t>
  </si>
  <si>
    <t>Spotřeba materiálu (propagační materiály, nákup chleba aj.)</t>
  </si>
  <si>
    <t>tisk zpravodaje, roznáška</t>
  </si>
  <si>
    <t>NÁZEV ZAŘÍZENÍ: sumář</t>
  </si>
  <si>
    <t>NÁZEV ZAŘÍZENÍ : sumář</t>
  </si>
  <si>
    <t>náklady</t>
  </si>
  <si>
    <t>muzeum</t>
  </si>
  <si>
    <t>knihovna</t>
  </si>
  <si>
    <t>KD Bravinné</t>
  </si>
  <si>
    <t>KD Bílovec</t>
  </si>
  <si>
    <t>Akce pro veřejnost</t>
  </si>
  <si>
    <t>Komentované prohlídky</t>
  </si>
  <si>
    <t>celkem náklady za organizaci</t>
  </si>
  <si>
    <t>vlastní výnosy</t>
  </si>
  <si>
    <t>celkem vlastní výnosy</t>
  </si>
  <si>
    <t>příspěvek zřizovatele</t>
  </si>
  <si>
    <t>výsledek hospodaření</t>
  </si>
  <si>
    <t>očekávaná skutečnost 2021</t>
  </si>
  <si>
    <t>odpisy celé organizace</t>
  </si>
  <si>
    <t>bude záležet na epidemii koronaviru</t>
  </si>
  <si>
    <t>Dotace MSK</t>
  </si>
  <si>
    <t>KS Tritius, server</t>
  </si>
  <si>
    <t>Jiné ostatní náklady (členské poplatky, certifikace)</t>
  </si>
  <si>
    <t>na počítače</t>
  </si>
  <si>
    <t>na provoz TIC, živou kroniku</t>
  </si>
  <si>
    <t>Náklady z DDHM</t>
  </si>
  <si>
    <t>počítače - dotace</t>
  </si>
  <si>
    <t>mzdové náklady</t>
  </si>
  <si>
    <t>ostatní služby (IT)</t>
  </si>
  <si>
    <t>Ostatní služby (IT)</t>
  </si>
  <si>
    <t>NÁZEV ZAŘÍZENÍ : Komentované prohlídky - větrný mlýn, věž kostela, procházky městem, kaple sv. Barbory, expozice Skrytý středověk</t>
  </si>
  <si>
    <t>spotřeba elektrické energie (vysoušeče)</t>
  </si>
  <si>
    <t>nátěry kovových konstrukcí</t>
  </si>
  <si>
    <t>podlahové zásuvky, vyčištění mřížek na komínech, údržba čerpadla</t>
  </si>
  <si>
    <t>odvlhčovače</t>
  </si>
  <si>
    <t>ventilátor pro nucenou výměnu vzduchu mezi průduchy</t>
  </si>
  <si>
    <t>mzda průvodce</t>
  </si>
  <si>
    <t>mzda uklízečky</t>
  </si>
  <si>
    <t>ostatní výdaje</t>
  </si>
  <si>
    <t>Náklady na provoz expozice Skrytý středověk na zámku:</t>
  </si>
  <si>
    <t>Výnosy ze vstupného expozice Skrytý středověk na zámku</t>
  </si>
  <si>
    <t>periskop</t>
  </si>
  <si>
    <t>skrytý středověk</t>
  </si>
  <si>
    <t>Z toho periskop a odvlhčovače je jednorázová položka, která se v příštích letech nebude opakovat, pokud se odvlhčovače nepokazí (140 tis. Kč)</t>
  </si>
  <si>
    <t>mezisoučet - provozní výdaje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</si>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</sst>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6" fillId="0" borderId="1" xfId="0" applyFont="1" applyBorder="1" applyAlignment="1"/>
    <xf numFmtId="0" fontId="5" fillId="0" borderId="2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6" xfId="0" applyFont="1" applyBorder="1" applyAlignment="1">
      <alignment wrapText="1"/>
    </xf>
    <xf numFmtId="0" fontId="6" fillId="0" borderId="3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7" xfId="0" applyFont="1" applyBorder="1" applyAlignment="1"/>
    <xf numFmtId="0" fontId="6" fillId="0" borderId="8" xfId="0" applyFont="1" applyBorder="1" applyAlignment="1"/>
    <xf numFmtId="0" fontId="9" fillId="0" borderId="4" xfId="0" applyFont="1" applyBorder="1" applyAlignment="1"/>
    <xf numFmtId="0" fontId="10" fillId="0" borderId="9" xfId="0" applyFont="1" applyBorder="1" applyAlignment="1">
      <alignment horizontal="center" wrapText="1"/>
    </xf>
    <xf numFmtId="0" fontId="5" fillId="0" borderId="10" xfId="0" applyFont="1" applyBorder="1"/>
    <xf numFmtId="0" fontId="6" fillId="0" borderId="9" xfId="0" applyFont="1" applyBorder="1"/>
    <xf numFmtId="0" fontId="5" fillId="0" borderId="5" xfId="0" applyFont="1" applyBorder="1"/>
    <xf numFmtId="0" fontId="11" fillId="0" borderId="0" xfId="0" applyFont="1"/>
    <xf numFmtId="0" fontId="0" fillId="2" borderId="0" xfId="0" applyFill="1"/>
    <xf numFmtId="0" fontId="10" fillId="2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3" fontId="0" fillId="0" borderId="2" xfId="0" applyNumberFormat="1" applyBorder="1"/>
    <xf numFmtId="3" fontId="0" fillId="0" borderId="4" xfId="0" applyNumberFormat="1" applyBorder="1"/>
    <xf numFmtId="3" fontId="0" fillId="0" borderId="0" xfId="0" applyNumberFormat="1"/>
    <xf numFmtId="0" fontId="6" fillId="4" borderId="4" xfId="0" applyFont="1" applyFill="1" applyBorder="1" applyAlignment="1">
      <alignment wrapText="1"/>
    </xf>
    <xf numFmtId="3" fontId="6" fillId="0" borderId="4" xfId="0" applyNumberFormat="1" applyFont="1" applyBorder="1"/>
    <xf numFmtId="3" fontId="0" fillId="4" borderId="12" xfId="0" applyNumberFormat="1" applyFill="1" applyBorder="1"/>
    <xf numFmtId="3" fontId="6" fillId="0" borderId="0" xfId="0" applyNumberFormat="1" applyFont="1" applyBorder="1" applyAlignment="1"/>
    <xf numFmtId="3" fontId="6" fillId="0" borderId="0" xfId="0" applyNumberFormat="1" applyFont="1" applyAlignment="1"/>
    <xf numFmtId="3" fontId="6" fillId="0" borderId="2" xfId="0" applyNumberFormat="1" applyFont="1" applyBorder="1" applyAlignment="1"/>
    <xf numFmtId="3" fontId="6" fillId="0" borderId="6" xfId="0" applyNumberFormat="1" applyFont="1" applyBorder="1" applyAlignment="1"/>
    <xf numFmtId="3" fontId="6" fillId="0" borderId="13" xfId="0" applyNumberFormat="1" applyFont="1" applyBorder="1" applyAlignment="1"/>
    <xf numFmtId="3" fontId="0" fillId="2" borderId="0" xfId="0" applyNumberFormat="1" applyFill="1"/>
    <xf numFmtId="3" fontId="2" fillId="0" borderId="0" xfId="0" applyNumberFormat="1" applyFont="1"/>
    <xf numFmtId="3" fontId="4" fillId="2" borderId="14" xfId="0" applyNumberFormat="1" applyFont="1" applyFill="1" applyBorder="1" applyAlignment="1"/>
    <xf numFmtId="3" fontId="4" fillId="0" borderId="8" xfId="0" applyNumberFormat="1" applyFont="1" applyBorder="1" applyAlignment="1"/>
    <xf numFmtId="0" fontId="15" fillId="0" borderId="0" xfId="0" applyFont="1"/>
    <xf numFmtId="3" fontId="11" fillId="2" borderId="14" xfId="0" applyNumberFormat="1" applyFont="1" applyFill="1" applyBorder="1" applyAlignment="1"/>
    <xf numFmtId="3" fontId="11" fillId="0" borderId="8" xfId="0" applyNumberFormat="1" applyFont="1" applyBorder="1" applyAlignment="1"/>
    <xf numFmtId="3" fontId="11" fillId="0" borderId="14" xfId="0" applyNumberFormat="1" applyFont="1" applyBorder="1" applyAlignment="1"/>
    <xf numFmtId="0" fontId="6" fillId="0" borderId="15" xfId="0" applyFont="1" applyBorder="1"/>
    <xf numFmtId="0" fontId="9" fillId="4" borderId="4" xfId="0" applyFont="1" applyFill="1" applyBorder="1"/>
    <xf numFmtId="0" fontId="9" fillId="4" borderId="4" xfId="0" applyFont="1" applyFill="1" applyBorder="1" applyAlignment="1">
      <alignment wrapText="1"/>
    </xf>
    <xf numFmtId="0" fontId="16" fillId="0" borderId="4" xfId="0" applyFont="1" applyBorder="1"/>
    <xf numFmtId="0" fontId="9" fillId="0" borderId="0" xfId="0" applyFont="1"/>
    <xf numFmtId="0" fontId="6" fillId="0" borderId="4" xfId="0" applyFont="1" applyBorder="1" applyAlignment="1">
      <alignment wrapText="1"/>
    </xf>
    <xf numFmtId="3" fontId="0" fillId="4" borderId="16" xfId="0" applyNumberFormat="1" applyFill="1" applyBorder="1"/>
    <xf numFmtId="3" fontId="0" fillId="4" borderId="17" xfId="0" applyNumberFormat="1" applyFill="1" applyBorder="1"/>
    <xf numFmtId="3" fontId="12" fillId="4" borderId="17" xfId="0" applyNumberFormat="1" applyFont="1" applyFill="1" applyBorder="1"/>
    <xf numFmtId="3" fontId="11" fillId="4" borderId="18" xfId="0" applyNumberFormat="1" applyFont="1" applyFill="1" applyBorder="1" applyAlignment="1"/>
    <xf numFmtId="0" fontId="5" fillId="0" borderId="7" xfId="0" applyFont="1" applyBorder="1"/>
    <xf numFmtId="0" fontId="6" fillId="0" borderId="8" xfId="0" applyFont="1" applyBorder="1"/>
    <xf numFmtId="0" fontId="0" fillId="0" borderId="17" xfId="0" applyBorder="1" applyAlignment="1">
      <alignment wrapText="1"/>
    </xf>
    <xf numFmtId="0" fontId="5" fillId="0" borderId="19" xfId="0" applyFont="1" applyBorder="1"/>
    <xf numFmtId="0" fontId="6" fillId="0" borderId="13" xfId="0" applyFont="1" applyBorder="1"/>
    <xf numFmtId="3" fontId="0" fillId="4" borderId="0" xfId="0" applyNumberFormat="1" applyFill="1"/>
    <xf numFmtId="3" fontId="4" fillId="4" borderId="18" xfId="0" applyNumberFormat="1" applyFont="1" applyFill="1" applyBorder="1" applyAlignment="1"/>
    <xf numFmtId="0" fontId="6" fillId="5" borderId="5" xfId="0" applyFont="1" applyFill="1" applyBorder="1" applyAlignment="1"/>
    <xf numFmtId="0" fontId="17" fillId="5" borderId="4" xfId="0" applyFont="1" applyFill="1" applyBorder="1" applyAlignment="1"/>
    <xf numFmtId="3" fontId="17" fillId="5" borderId="4" xfId="0" applyNumberFormat="1" applyFont="1" applyFill="1" applyBorder="1"/>
    <xf numFmtId="3" fontId="18" fillId="5" borderId="17" xfId="0" applyNumberFormat="1" applyFont="1" applyFill="1" applyBorder="1"/>
    <xf numFmtId="0" fontId="16" fillId="5" borderId="5" xfId="0" applyFont="1" applyFill="1" applyBorder="1" applyAlignment="1"/>
    <xf numFmtId="0" fontId="19" fillId="5" borderId="4" xfId="0" applyFont="1" applyFill="1" applyBorder="1" applyAlignment="1"/>
    <xf numFmtId="3" fontId="9" fillId="4" borderId="17" xfId="0" applyNumberFormat="1" applyFont="1" applyFill="1" applyBorder="1" applyAlignment="1">
      <alignment horizontal="center" wrapText="1"/>
    </xf>
    <xf numFmtId="3" fontId="19" fillId="5" borderId="17" xfId="0" applyNumberFormat="1" applyFont="1" applyFill="1" applyBorder="1"/>
    <xf numFmtId="0" fontId="10" fillId="4" borderId="20" xfId="0" applyFont="1" applyFill="1" applyBorder="1" applyAlignment="1">
      <alignment horizontal="center" wrapText="1"/>
    </xf>
    <xf numFmtId="3" fontId="0" fillId="4" borderId="17" xfId="0" applyNumberFormat="1" applyFill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4" borderId="4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3" fontId="13" fillId="4" borderId="17" xfId="0" applyNumberFormat="1" applyFont="1" applyFill="1" applyBorder="1" applyAlignment="1">
      <alignment wrapText="1"/>
    </xf>
    <xf numFmtId="3" fontId="0" fillId="4" borderId="21" xfId="0" applyNumberFormat="1" applyFill="1" applyBorder="1" applyAlignment="1">
      <alignment vertical="center" wrapText="1"/>
    </xf>
    <xf numFmtId="0" fontId="6" fillId="6" borderId="3" xfId="0" applyFont="1" applyFill="1" applyBorder="1"/>
    <xf numFmtId="0" fontId="6" fillId="6" borderId="4" xfId="0" applyFont="1" applyFill="1" applyBorder="1"/>
    <xf numFmtId="3" fontId="0" fillId="6" borderId="4" xfId="0" applyNumberFormat="1" applyFill="1" applyBorder="1"/>
    <xf numFmtId="3" fontId="6" fillId="6" borderId="4" xfId="0" applyNumberFormat="1" applyFont="1" applyFill="1" applyBorder="1"/>
    <xf numFmtId="3" fontId="0" fillId="6" borderId="12" xfId="0" applyNumberFormat="1" applyFill="1" applyBorder="1"/>
    <xf numFmtId="0" fontId="9" fillId="0" borderId="23" xfId="0" applyFont="1" applyBorder="1" applyAlignment="1">
      <alignment horizont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/>
    <xf numFmtId="3" fontId="21" fillId="5" borderId="17" xfId="0" applyNumberFormat="1" applyFont="1" applyFill="1" applyBorder="1"/>
    <xf numFmtId="3" fontId="9" fillId="4" borderId="24" xfId="0" applyNumberFormat="1" applyFont="1" applyFill="1" applyBorder="1" applyAlignment="1">
      <alignment wrapText="1"/>
    </xf>
    <xf numFmtId="3" fontId="11" fillId="5" borderId="4" xfId="0" applyNumberFormat="1" applyFont="1" applyFill="1" applyBorder="1"/>
    <xf numFmtId="3" fontId="11" fillId="5" borderId="6" xfId="0" applyNumberFormat="1" applyFont="1" applyFill="1" applyBorder="1" applyAlignment="1"/>
    <xf numFmtId="0" fontId="5" fillId="0" borderId="25" xfId="0" applyFont="1" applyBorder="1"/>
    <xf numFmtId="0" fontId="5" fillId="0" borderId="26" xfId="0" applyFont="1" applyBorder="1"/>
    <xf numFmtId="0" fontId="5" fillId="5" borderId="4" xfId="0" applyFont="1" applyFill="1" applyBorder="1" applyAlignment="1"/>
    <xf numFmtId="3" fontId="5" fillId="5" borderId="4" xfId="0" applyNumberFormat="1" applyFont="1" applyFill="1" applyBorder="1"/>
    <xf numFmtId="3" fontId="5" fillId="5" borderId="6" xfId="0" applyNumberFormat="1" applyFont="1" applyFill="1" applyBorder="1" applyAlignment="1"/>
    <xf numFmtId="3" fontId="5" fillId="5" borderId="27" xfId="0" applyNumberFormat="1" applyFont="1" applyFill="1" applyBorder="1" applyAlignment="1"/>
    <xf numFmtId="3" fontId="6" fillId="4" borderId="13" xfId="0" applyNumberFormat="1" applyFont="1" applyFill="1" applyBorder="1"/>
    <xf numFmtId="3" fontId="0" fillId="4" borderId="28" xfId="0" applyNumberFormat="1" applyFill="1" applyBorder="1"/>
    <xf numFmtId="3" fontId="0" fillId="4" borderId="4" xfId="0" applyNumberFormat="1" applyFill="1" applyBorder="1"/>
    <xf numFmtId="3" fontId="9" fillId="4" borderId="4" xfId="0" applyNumberFormat="1" applyFont="1" applyFill="1" applyBorder="1"/>
    <xf numFmtId="3" fontId="9" fillId="4" borderId="26" xfId="0" applyNumberFormat="1" applyFont="1" applyFill="1" applyBorder="1"/>
    <xf numFmtId="3" fontId="9" fillId="4" borderId="29" xfId="0" applyNumberFormat="1" applyFont="1" applyFill="1" applyBorder="1"/>
    <xf numFmtId="0" fontId="0" fillId="0" borderId="0" xfId="0" applyAlignment="1">
      <alignment horizontal="left" indent="1"/>
    </xf>
    <xf numFmtId="0" fontId="10" fillId="0" borderId="9" xfId="0" applyFont="1" applyBorder="1" applyAlignment="1">
      <alignment horizontal="left" wrapText="1" indent="1"/>
    </xf>
    <xf numFmtId="0" fontId="10" fillId="4" borderId="20" xfId="0" applyFont="1" applyFill="1" applyBorder="1" applyAlignment="1">
      <alignment horizontal="left" wrapText="1" indent="1"/>
    </xf>
    <xf numFmtId="3" fontId="9" fillId="4" borderId="17" xfId="0" applyNumberFormat="1" applyFont="1" applyFill="1" applyBorder="1" applyAlignment="1">
      <alignment horizontal="left" wrapText="1" indent="1"/>
    </xf>
    <xf numFmtId="3" fontId="13" fillId="4" borderId="17" xfId="0" applyNumberFormat="1" applyFont="1" applyFill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3" fontId="0" fillId="0" borderId="2" xfId="0" applyNumberFormat="1" applyBorder="1" applyAlignment="1">
      <alignment horizontal="left" wrapText="1" indent="1"/>
    </xf>
    <xf numFmtId="3" fontId="6" fillId="0" borderId="2" xfId="0" applyNumberFormat="1" applyFont="1" applyBorder="1" applyAlignment="1">
      <alignment horizontal="left" wrapText="1" indent="1"/>
    </xf>
    <xf numFmtId="3" fontId="0" fillId="4" borderId="16" xfId="0" applyNumberFormat="1" applyFill="1" applyBorder="1" applyAlignment="1">
      <alignment horizontal="left" wrapText="1" indent="1"/>
    </xf>
    <xf numFmtId="0" fontId="5" fillId="0" borderId="5" xfId="0" applyFont="1" applyBorder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 indent="1"/>
    </xf>
    <xf numFmtId="3" fontId="0" fillId="4" borderId="17" xfId="0" applyNumberFormat="1" applyFill="1" applyBorder="1" applyAlignment="1">
      <alignment horizontal="left" wrapText="1" indent="1"/>
    </xf>
    <xf numFmtId="0" fontId="6" fillId="6" borderId="3" xfId="0" applyFont="1" applyFill="1" applyBorder="1" applyAlignment="1">
      <alignment horizontal="left" wrapText="1" indent="1"/>
    </xf>
    <xf numFmtId="0" fontId="6" fillId="6" borderId="4" xfId="0" applyFont="1" applyFill="1" applyBorder="1" applyAlignment="1">
      <alignment horizontal="left" wrapText="1" indent="1"/>
    </xf>
    <xf numFmtId="3" fontId="12" fillId="4" borderId="17" xfId="0" applyNumberFormat="1" applyFont="1" applyFill="1" applyBorder="1" applyAlignment="1">
      <alignment horizontal="left" wrapText="1" indent="1"/>
    </xf>
    <xf numFmtId="0" fontId="9" fillId="0" borderId="22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3" fontId="11" fillId="4" borderId="18" xfId="0" applyNumberFormat="1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3" fontId="0" fillId="0" borderId="0" xfId="0" applyNumberFormat="1" applyAlignment="1">
      <alignment horizontal="left" wrapText="1" indent="1"/>
    </xf>
    <xf numFmtId="3" fontId="6" fillId="0" borderId="0" xfId="0" applyNumberFormat="1" applyFont="1" applyBorder="1" applyAlignment="1">
      <alignment horizontal="left" wrapText="1" indent="1"/>
    </xf>
    <xf numFmtId="3" fontId="6" fillId="0" borderId="0" xfId="0" applyNumberFormat="1" applyFont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16" fillId="5" borderId="5" xfId="0" applyFont="1" applyFill="1" applyBorder="1" applyAlignment="1">
      <alignment horizontal="left" wrapText="1" indent="1"/>
    </xf>
    <xf numFmtId="0" fontId="5" fillId="5" borderId="4" xfId="0" applyFont="1" applyFill="1" applyBorder="1" applyAlignment="1">
      <alignment horizontal="left" wrapText="1" indent="1"/>
    </xf>
    <xf numFmtId="3" fontId="19" fillId="5" borderId="17" xfId="0" applyNumberFormat="1" applyFont="1" applyFill="1" applyBorder="1" applyAlignment="1">
      <alignment horizontal="left" wrapText="1" indent="1"/>
    </xf>
    <xf numFmtId="0" fontId="9" fillId="0" borderId="4" xfId="0" applyFont="1" applyBorder="1" applyAlignment="1">
      <alignment horizontal="left" wrapText="1" indent="1"/>
    </xf>
    <xf numFmtId="3" fontId="0" fillId="4" borderId="0" xfId="0" applyNumberFormat="1" applyFill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3" fontId="4" fillId="4" borderId="18" xfId="0" applyNumberFormat="1" applyFont="1" applyFill="1" applyBorder="1" applyAlignment="1">
      <alignment horizontal="left" wrapText="1" indent="1"/>
    </xf>
    <xf numFmtId="0" fontId="0" fillId="2" borderId="0" xfId="0" applyFill="1" applyAlignment="1">
      <alignment horizontal="left" wrapText="1" indent="1"/>
    </xf>
    <xf numFmtId="3" fontId="0" fillId="4" borderId="4" xfId="0" applyNumberFormat="1" applyFill="1" applyBorder="1" applyAlignment="1">
      <alignment horizontal="right" wrapText="1" indent="1"/>
    </xf>
    <xf numFmtId="3" fontId="6" fillId="4" borderId="4" xfId="0" applyNumberFormat="1" applyFont="1" applyFill="1" applyBorder="1" applyAlignment="1">
      <alignment horizontal="right" wrapText="1" indent="1"/>
    </xf>
    <xf numFmtId="3" fontId="0" fillId="6" borderId="4" xfId="0" applyNumberFormat="1" applyFill="1" applyBorder="1" applyAlignment="1">
      <alignment horizontal="right" wrapText="1" indent="1"/>
    </xf>
    <xf numFmtId="3" fontId="0" fillId="0" borderId="4" xfId="0" applyNumberFormat="1" applyBorder="1" applyAlignment="1">
      <alignment horizontal="right" wrapText="1" indent="1"/>
    </xf>
    <xf numFmtId="3" fontId="9" fillId="4" borderId="4" xfId="0" applyNumberFormat="1" applyFont="1" applyFill="1" applyBorder="1" applyAlignment="1">
      <alignment horizontal="right" wrapText="1" indent="1"/>
    </xf>
    <xf numFmtId="3" fontId="11" fillId="2" borderId="14" xfId="0" applyNumberFormat="1" applyFont="1" applyFill="1" applyBorder="1" applyAlignment="1">
      <alignment horizontal="right" wrapText="1" indent="1"/>
    </xf>
    <xf numFmtId="3" fontId="6" fillId="0" borderId="6" xfId="0" applyNumberFormat="1" applyFont="1" applyBorder="1" applyAlignment="1">
      <alignment horizontal="right" wrapText="1" indent="1"/>
    </xf>
    <xf numFmtId="3" fontId="5" fillId="5" borderId="4" xfId="0" applyNumberFormat="1" applyFont="1" applyFill="1" applyBorder="1" applyAlignment="1">
      <alignment horizontal="right" wrapText="1" indent="1"/>
    </xf>
    <xf numFmtId="3" fontId="5" fillId="5" borderId="6" xfId="0" applyNumberFormat="1" applyFont="1" applyFill="1" applyBorder="1" applyAlignment="1">
      <alignment horizontal="right" wrapText="1" indent="1"/>
    </xf>
    <xf numFmtId="3" fontId="6" fillId="0" borderId="13" xfId="0" applyNumberFormat="1" applyFont="1" applyBorder="1" applyAlignment="1">
      <alignment horizontal="right" wrapText="1" indent="1"/>
    </xf>
    <xf numFmtId="0" fontId="0" fillId="0" borderId="0" xfId="0" applyAlignment="1">
      <alignment horizontal="right" indent="1"/>
    </xf>
    <xf numFmtId="3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horizontal="left" wrapText="1" indent="1"/>
    </xf>
    <xf numFmtId="3" fontId="0" fillId="4" borderId="21" xfId="0" applyNumberFormat="1" applyFill="1" applyBorder="1" applyAlignment="1">
      <alignment horizontal="left" wrapText="1" indent="1"/>
    </xf>
    <xf numFmtId="0" fontId="10" fillId="0" borderId="8" xfId="0" applyFont="1" applyBorder="1" applyAlignment="1">
      <alignment horizontal="left" wrapText="1" indent="1"/>
    </xf>
    <xf numFmtId="0" fontId="10" fillId="4" borderId="18" xfId="0" applyFont="1" applyFill="1" applyBorder="1" applyAlignment="1">
      <alignment horizontal="left" wrapText="1" indent="1"/>
    </xf>
    <xf numFmtId="3" fontId="0" fillId="0" borderId="0" xfId="0" applyNumberFormat="1" applyAlignment="1">
      <alignment horizontal="right" wrapText="1" indent="1"/>
    </xf>
    <xf numFmtId="3" fontId="6" fillId="0" borderId="0" xfId="0" applyNumberFormat="1" applyFont="1" applyBorder="1" applyAlignment="1">
      <alignment horizontal="right" wrapText="1" indent="1"/>
    </xf>
    <xf numFmtId="3" fontId="6" fillId="0" borderId="0" xfId="0" applyNumberFormat="1" applyFont="1" applyAlignment="1">
      <alignment horizontal="right" wrapText="1" indent="1"/>
    </xf>
    <xf numFmtId="3" fontId="2" fillId="0" borderId="0" xfId="0" applyNumberFormat="1" applyFont="1" applyAlignment="1">
      <alignment horizontal="right" wrapText="1" indent="1"/>
    </xf>
    <xf numFmtId="3" fontId="9" fillId="6" borderId="24" xfId="0" applyNumberFormat="1" applyFont="1" applyFill="1" applyBorder="1" applyAlignment="1">
      <alignment vertical="center" wrapText="1"/>
    </xf>
    <xf numFmtId="3" fontId="11" fillId="0" borderId="2" xfId="0" applyNumberFormat="1" applyFont="1" applyBorder="1"/>
    <xf numFmtId="3" fontId="11" fillId="0" borderId="4" xfId="0" applyNumberFormat="1" applyFont="1" applyBorder="1"/>
    <xf numFmtId="0" fontId="10" fillId="0" borderId="8" xfId="0" applyFont="1" applyBorder="1" applyAlignment="1">
      <alignment horizontal="center" wrapText="1"/>
    </xf>
    <xf numFmtId="3" fontId="11" fillId="4" borderId="4" xfId="0" applyNumberFormat="1" applyFont="1" applyFill="1" applyBorder="1" applyAlignment="1">
      <alignment horizontal="right" wrapText="1" indent="1"/>
    </xf>
    <xf numFmtId="3" fontId="6" fillId="0" borderId="4" xfId="0" applyNumberFormat="1" applyFont="1" applyFill="1" applyBorder="1" applyAlignment="1">
      <alignment horizontal="right" wrapText="1" indent="1"/>
    </xf>
    <xf numFmtId="3" fontId="0" fillId="0" borderId="4" xfId="0" applyNumberFormat="1" applyFill="1" applyBorder="1" applyAlignment="1">
      <alignment horizontal="right" wrapText="1" indent="1"/>
    </xf>
    <xf numFmtId="3" fontId="0" fillId="0" borderId="17" xfId="0" applyNumberFormat="1" applyFill="1" applyBorder="1" applyAlignment="1">
      <alignment horizontal="left" wrapText="1" inden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3" fontId="11" fillId="4" borderId="4" xfId="0" applyNumberFormat="1" applyFont="1" applyFill="1" applyBorder="1"/>
    <xf numFmtId="3" fontId="11" fillId="6" borderId="4" xfId="0" applyNumberFormat="1" applyFont="1" applyFill="1" applyBorder="1"/>
    <xf numFmtId="3" fontId="11" fillId="0" borderId="18" xfId="0" applyNumberFormat="1" applyFont="1" applyFill="1" applyBorder="1" applyAlignment="1"/>
    <xf numFmtId="3" fontId="11" fillId="0" borderId="30" xfId="0" applyNumberFormat="1" applyFont="1" applyBorder="1"/>
    <xf numFmtId="3" fontId="11" fillId="4" borderId="12" xfId="0" applyNumberFormat="1" applyFont="1" applyFill="1" applyBorder="1"/>
    <xf numFmtId="3" fontId="11" fillId="6" borderId="12" xfId="0" applyNumberFormat="1" applyFont="1" applyFill="1" applyBorder="1"/>
    <xf numFmtId="3" fontId="0" fillId="0" borderId="12" xfId="0" applyNumberFormat="1" applyFill="1" applyBorder="1"/>
    <xf numFmtId="3" fontId="0" fillId="4" borderId="24" xfId="0" applyNumberFormat="1" applyFill="1" applyBorder="1"/>
    <xf numFmtId="3" fontId="9" fillId="6" borderId="2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5" fillId="6" borderId="4" xfId="0" applyFont="1" applyFill="1" applyBorder="1"/>
    <xf numFmtId="3" fontId="11" fillId="0" borderId="0" xfId="0" applyNumberFormat="1" applyFont="1"/>
    <xf numFmtId="3" fontId="9" fillId="6" borderId="24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4" xfId="0" applyFont="1" applyBorder="1"/>
    <xf numFmtId="3" fontId="9" fillId="0" borderId="4" xfId="0" applyNumberFormat="1" applyFont="1" applyBorder="1"/>
    <xf numFmtId="0" fontId="11" fillId="0" borderId="3" xfId="0" applyFont="1" applyBorder="1" applyAlignment="1">
      <alignment horizontal="left" wrapText="1" indent="1"/>
    </xf>
    <xf numFmtId="0" fontId="11" fillId="0" borderId="27" xfId="0" applyFont="1" applyBorder="1" applyAlignment="1">
      <alignment horizontal="left" wrapText="1" indent="1"/>
    </xf>
    <xf numFmtId="0" fontId="11" fillId="0" borderId="4" xfId="0" applyFont="1" applyBorder="1" applyAlignment="1">
      <alignment horizontal="left" wrapText="1" indent="1"/>
    </xf>
    <xf numFmtId="3" fontId="11" fillId="4" borderId="32" xfId="0" applyNumberFormat="1" applyFont="1" applyFill="1" applyBorder="1" applyAlignment="1">
      <alignment horizontal="right" wrapText="1" indent="1"/>
    </xf>
    <xf numFmtId="0" fontId="3" fillId="0" borderId="33" xfId="0" applyFont="1" applyBorder="1" applyAlignment="1">
      <alignment horizontal="left" wrapText="1" indent="1"/>
    </xf>
    <xf numFmtId="3" fontId="4" fillId="2" borderId="33" xfId="0" applyNumberFormat="1" applyFont="1" applyFill="1" applyBorder="1" applyAlignment="1">
      <alignment horizontal="right" wrapText="1" indent="1"/>
    </xf>
    <xf numFmtId="3" fontId="4" fillId="0" borderId="33" xfId="0" applyNumberFormat="1" applyFont="1" applyBorder="1" applyAlignment="1">
      <alignment horizontal="right" wrapText="1" indent="1"/>
    </xf>
    <xf numFmtId="3" fontId="4" fillId="4" borderId="33" xfId="0" applyNumberFormat="1" applyFont="1" applyFill="1" applyBorder="1" applyAlignment="1">
      <alignment horizontal="left" wrapText="1" indent="1"/>
    </xf>
    <xf numFmtId="0" fontId="6" fillId="0" borderId="33" xfId="0" applyFont="1" applyBorder="1" applyAlignment="1">
      <alignment horizontal="left" wrapText="1" indent="1"/>
    </xf>
    <xf numFmtId="0" fontId="5" fillId="5" borderId="33" xfId="0" applyFont="1" applyFill="1" applyBorder="1" applyAlignment="1">
      <alignment horizontal="left" wrapText="1" indent="1"/>
    </xf>
    <xf numFmtId="3" fontId="5" fillId="5" borderId="33" xfId="0" applyNumberFormat="1" applyFont="1" applyFill="1" applyBorder="1" applyAlignment="1">
      <alignment horizontal="right" wrapText="1" indent="1"/>
    </xf>
    <xf numFmtId="3" fontId="19" fillId="5" borderId="33" xfId="0" applyNumberFormat="1" applyFont="1" applyFill="1" applyBorder="1" applyAlignment="1">
      <alignment horizontal="left" wrapText="1" indent="1"/>
    </xf>
    <xf numFmtId="0" fontId="5" fillId="0" borderId="33" xfId="0" applyFont="1" applyBorder="1" applyAlignment="1">
      <alignment horizontal="left" wrapText="1" indent="1"/>
    </xf>
    <xf numFmtId="3" fontId="11" fillId="0" borderId="33" xfId="0" applyNumberFormat="1" applyFont="1" applyBorder="1" applyAlignment="1">
      <alignment horizontal="right" wrapText="1" indent="1"/>
    </xf>
    <xf numFmtId="3" fontId="11" fillId="4" borderId="33" xfId="0" applyNumberFormat="1" applyFont="1" applyFill="1" applyBorder="1" applyAlignment="1">
      <alignment horizontal="left" wrapText="1" indent="1"/>
    </xf>
    <xf numFmtId="0" fontId="9" fillId="0" borderId="0" xfId="0" applyFont="1" applyFill="1" applyBorder="1"/>
    <xf numFmtId="0" fontId="9" fillId="0" borderId="3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4" borderId="31" xfId="0" applyNumberFormat="1" applyFont="1" applyFill="1" applyBorder="1" applyAlignment="1">
      <alignment horizontal="left" wrapText="1" indent="1"/>
    </xf>
    <xf numFmtId="3" fontId="11" fillId="0" borderId="12" xfId="0" applyNumberFormat="1" applyFont="1" applyFill="1" applyBorder="1"/>
    <xf numFmtId="3" fontId="11" fillId="4" borderId="29" xfId="0" applyNumberFormat="1" applyFont="1" applyFill="1" applyBorder="1"/>
    <xf numFmtId="3" fontId="11" fillId="0" borderId="4" xfId="0" applyNumberFormat="1" applyFont="1" applyFill="1" applyBorder="1"/>
    <xf numFmtId="3" fontId="9" fillId="0" borderId="30" xfId="0" applyNumberFormat="1" applyFont="1" applyBorder="1"/>
    <xf numFmtId="3" fontId="9" fillId="4" borderId="12" xfId="0" applyNumberFormat="1" applyFont="1" applyFill="1" applyBorder="1"/>
    <xf numFmtId="3" fontId="9" fillId="6" borderId="12" xfId="0" applyNumberFormat="1" applyFont="1" applyFill="1" applyBorder="1"/>
    <xf numFmtId="3" fontId="13" fillId="0" borderId="17" xfId="0" applyNumberFormat="1" applyFont="1" applyFill="1" applyBorder="1" applyAlignment="1">
      <alignment wrapText="1"/>
    </xf>
    <xf numFmtId="0" fontId="0" fillId="0" borderId="4" xfId="0" applyBorder="1"/>
    <xf numFmtId="0" fontId="11" fillId="0" borderId="4" xfId="0" applyFont="1" applyBorder="1"/>
    <xf numFmtId="0" fontId="9" fillId="8" borderId="4" xfId="0" applyFont="1" applyFill="1" applyBorder="1"/>
    <xf numFmtId="0" fontId="0" fillId="8" borderId="4" xfId="0" applyFill="1" applyBorder="1"/>
    <xf numFmtId="0" fontId="0" fillId="8" borderId="0" xfId="0" applyFill="1"/>
    <xf numFmtId="0" fontId="22" fillId="0" borderId="4" xfId="0" applyFont="1" applyBorder="1"/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0" fillId="4" borderId="24" xfId="0" applyNumberFormat="1" applyFill="1" applyBorder="1" applyAlignment="1">
      <alignment horizontal="center" wrapText="1"/>
    </xf>
    <xf numFmtId="3" fontId="0" fillId="4" borderId="21" xfId="0" applyNumberFormat="1" applyFill="1" applyBorder="1" applyAlignment="1">
      <alignment horizontal="center" wrapText="1"/>
    </xf>
    <xf numFmtId="3" fontId="9" fillId="6" borderId="24" xfId="0" applyNumberFormat="1" applyFont="1" applyFill="1" applyBorder="1" applyAlignment="1">
      <alignment horizontal="center" vertical="center" wrapText="1"/>
    </xf>
    <xf numFmtId="3" fontId="9" fillId="6" borderId="31" xfId="0" applyNumberFormat="1" applyFont="1" applyFill="1" applyBorder="1" applyAlignment="1">
      <alignment horizontal="center" vertical="center" wrapText="1"/>
    </xf>
    <xf numFmtId="3" fontId="9" fillId="6" borderId="21" xfId="0" applyNumberFormat="1" applyFont="1" applyFill="1" applyBorder="1" applyAlignment="1">
      <alignment horizontal="center" vertical="center" wrapText="1"/>
    </xf>
    <xf numFmtId="3" fontId="0" fillId="6" borderId="21" xfId="0" applyNumberForma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3" borderId="34" xfId="0" applyFont="1" applyFill="1" applyBorder="1" applyAlignment="1">
      <alignment horizontal="left" wrapText="1" indent="1"/>
    </xf>
    <xf numFmtId="0" fontId="1" fillId="3" borderId="35" xfId="0" applyFont="1" applyFill="1" applyBorder="1" applyAlignment="1">
      <alignment horizontal="left" wrapText="1" indent="1"/>
    </xf>
    <xf numFmtId="0" fontId="1" fillId="3" borderId="36" xfId="0" applyFont="1" applyFill="1" applyBorder="1" applyAlignment="1">
      <alignment horizontal="left" wrapText="1" indent="1"/>
    </xf>
    <xf numFmtId="3" fontId="9" fillId="6" borderId="24" xfId="0" applyNumberFormat="1" applyFont="1" applyFill="1" applyBorder="1" applyAlignment="1">
      <alignment horizontal="left" vertical="center" wrapText="1" indent="1"/>
    </xf>
    <xf numFmtId="3" fontId="0" fillId="6" borderId="21" xfId="0" applyNumberFormat="1" applyFill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topLeftCell="A22" zoomScaleNormal="100" workbookViewId="0">
      <selection activeCell="D42" sqref="D42"/>
    </sheetView>
  </sheetViews>
  <sheetFormatPr defaultRowHeight="12.75" x14ac:dyDescent="0.2"/>
  <cols>
    <col min="1" max="1" width="7.42578125" customWidth="1"/>
    <col min="2" max="2" width="55.42578125" customWidth="1"/>
    <col min="3" max="3" width="12.140625" customWidth="1"/>
    <col min="4" max="5" width="13.7109375" customWidth="1"/>
    <col min="6" max="6" width="24.85546875" bestFit="1" customWidth="1"/>
    <col min="7" max="7" width="13.7109375" customWidth="1"/>
  </cols>
  <sheetData>
    <row r="1" spans="1:7" ht="15.75" x14ac:dyDescent="0.25">
      <c r="A1" s="234" t="s">
        <v>94</v>
      </c>
      <c r="B1" s="234"/>
      <c r="C1" s="234"/>
      <c r="D1" s="234"/>
      <c r="E1" s="234"/>
      <c r="F1" s="234"/>
    </row>
    <row r="3" spans="1:7" ht="15.75" x14ac:dyDescent="0.25">
      <c r="A3" s="235" t="s">
        <v>29</v>
      </c>
      <c r="B3" s="236"/>
      <c r="C3" s="236"/>
      <c r="D3" s="236"/>
      <c r="E3" s="236"/>
      <c r="F3" s="236"/>
    </row>
    <row r="4" spans="1:7" ht="15.75" x14ac:dyDescent="0.25">
      <c r="A4" s="235" t="s">
        <v>28</v>
      </c>
      <c r="B4" s="236"/>
      <c r="C4" s="236"/>
      <c r="D4" s="236"/>
      <c r="E4" s="2"/>
      <c r="F4" s="2"/>
    </row>
    <row r="5" spans="1:7" ht="15" thickBot="1" x14ac:dyDescent="0.25">
      <c r="A5" s="1"/>
      <c r="B5" s="1"/>
      <c r="C5" s="1"/>
      <c r="D5" s="1"/>
      <c r="E5" s="1"/>
      <c r="F5" s="1"/>
    </row>
    <row r="6" spans="1:7" ht="19.5" customHeight="1" thickBot="1" x14ac:dyDescent="0.3">
      <c r="A6" s="231" t="s">
        <v>30</v>
      </c>
      <c r="B6" s="232"/>
      <c r="C6" s="232"/>
      <c r="D6" s="232"/>
      <c r="E6" s="232"/>
      <c r="F6" s="233"/>
      <c r="G6" s="29"/>
    </row>
    <row r="7" spans="1:7" ht="50.25" customHeight="1" thickBot="1" x14ac:dyDescent="0.25">
      <c r="A7" s="59" t="s">
        <v>0</v>
      </c>
      <c r="B7" s="60"/>
      <c r="C7" s="28" t="s">
        <v>86</v>
      </c>
      <c r="D7" s="22" t="s">
        <v>93</v>
      </c>
      <c r="E7" s="22" t="s">
        <v>94</v>
      </c>
      <c r="F7" s="74" t="s">
        <v>73</v>
      </c>
    </row>
    <row r="8" spans="1:7" x14ac:dyDescent="0.2">
      <c r="A8" s="3">
        <v>501</v>
      </c>
      <c r="B8" s="4" t="s">
        <v>1</v>
      </c>
      <c r="C8" s="184">
        <f>SUM(C9:C16)</f>
        <v>237</v>
      </c>
      <c r="D8" s="219">
        <v>237</v>
      </c>
      <c r="E8" s="184">
        <f>SUM(E9:E16)</f>
        <v>247</v>
      </c>
      <c r="F8" s="55"/>
    </row>
    <row r="9" spans="1:7" ht="16.5" customHeight="1" x14ac:dyDescent="0.2">
      <c r="A9" s="25"/>
      <c r="B9" s="6" t="s">
        <v>23</v>
      </c>
      <c r="C9" s="35">
        <v>5</v>
      </c>
      <c r="D9" s="105"/>
      <c r="E9" s="35">
        <v>5</v>
      </c>
      <c r="F9" s="56"/>
    </row>
    <row r="10" spans="1:7" ht="15.75" customHeight="1" x14ac:dyDescent="0.2">
      <c r="A10" s="25"/>
      <c r="B10" s="52" t="s">
        <v>24</v>
      </c>
      <c r="C10" s="35">
        <v>15</v>
      </c>
      <c r="D10" s="105"/>
      <c r="E10" s="35">
        <v>15</v>
      </c>
      <c r="F10" s="56"/>
    </row>
    <row r="11" spans="1:7" x14ac:dyDescent="0.2">
      <c r="A11" s="5"/>
      <c r="B11" s="6" t="s">
        <v>25</v>
      </c>
      <c r="C11" s="35">
        <v>10</v>
      </c>
      <c r="D11" s="105"/>
      <c r="E11" s="35">
        <v>10</v>
      </c>
      <c r="F11" s="61"/>
    </row>
    <row r="12" spans="1:7" x14ac:dyDescent="0.2">
      <c r="A12" s="5"/>
      <c r="B12" s="6" t="s">
        <v>19</v>
      </c>
      <c r="C12" s="35">
        <v>5</v>
      </c>
      <c r="D12" s="105"/>
      <c r="E12" s="35">
        <v>5</v>
      </c>
      <c r="F12" s="56"/>
    </row>
    <row r="13" spans="1:7" ht="25.5" x14ac:dyDescent="0.2">
      <c r="A13" s="49"/>
      <c r="B13" s="54" t="s">
        <v>50</v>
      </c>
      <c r="C13" s="35">
        <v>50</v>
      </c>
      <c r="D13" s="105"/>
      <c r="E13" s="35">
        <v>60</v>
      </c>
      <c r="F13" s="239" t="s">
        <v>92</v>
      </c>
    </row>
    <row r="14" spans="1:7" ht="16.5" customHeight="1" x14ac:dyDescent="0.2">
      <c r="A14" s="49"/>
      <c r="B14" s="51" t="s">
        <v>67</v>
      </c>
      <c r="C14" s="35">
        <v>70</v>
      </c>
      <c r="D14" s="105"/>
      <c r="E14" s="35">
        <v>70</v>
      </c>
      <c r="F14" s="240"/>
    </row>
    <row r="15" spans="1:7" ht="15" customHeight="1" x14ac:dyDescent="0.2">
      <c r="A15" s="49"/>
      <c r="B15" s="51" t="s">
        <v>54</v>
      </c>
      <c r="C15" s="35">
        <v>12</v>
      </c>
      <c r="D15" s="105"/>
      <c r="E15" s="35">
        <v>12</v>
      </c>
      <c r="F15" s="56"/>
    </row>
    <row r="16" spans="1:7" ht="16.5" customHeight="1" x14ac:dyDescent="0.2">
      <c r="A16" s="5"/>
      <c r="B16" s="33" t="s">
        <v>42</v>
      </c>
      <c r="C16" s="35">
        <v>70</v>
      </c>
      <c r="D16" s="105"/>
      <c r="E16" s="35">
        <v>70</v>
      </c>
      <c r="F16" s="56"/>
    </row>
    <row r="17" spans="1:7" x14ac:dyDescent="0.2">
      <c r="A17" s="7">
        <v>502</v>
      </c>
      <c r="B17" s="8" t="s">
        <v>2</v>
      </c>
      <c r="C17" s="185">
        <f>SUM(C18:C19)</f>
        <v>140</v>
      </c>
      <c r="D17" s="220">
        <v>140</v>
      </c>
      <c r="E17" s="185">
        <f>SUM(E18:E19)</f>
        <v>100</v>
      </c>
      <c r="F17" s="56"/>
      <c r="G17" s="45"/>
    </row>
    <row r="18" spans="1:7" ht="15.75" customHeight="1" x14ac:dyDescent="0.2">
      <c r="A18" s="84"/>
      <c r="B18" s="85" t="s">
        <v>3</v>
      </c>
      <c r="C18" s="88">
        <v>70</v>
      </c>
      <c r="D18" s="221"/>
      <c r="E18" s="88">
        <v>50</v>
      </c>
      <c r="F18" s="241" t="s">
        <v>52</v>
      </c>
    </row>
    <row r="19" spans="1:7" ht="14.25" customHeight="1" x14ac:dyDescent="0.2">
      <c r="A19" s="84"/>
      <c r="B19" s="85" t="s">
        <v>5</v>
      </c>
      <c r="C19" s="88">
        <v>70</v>
      </c>
      <c r="D19" s="221"/>
      <c r="E19" s="88">
        <v>50</v>
      </c>
      <c r="F19" s="242"/>
    </row>
    <row r="20" spans="1:7" ht="15.75" customHeight="1" x14ac:dyDescent="0.2">
      <c r="A20" s="190">
        <v>503</v>
      </c>
      <c r="B20" s="191" t="s">
        <v>91</v>
      </c>
      <c r="C20" s="186">
        <v>5</v>
      </c>
      <c r="D20" s="221">
        <v>5</v>
      </c>
      <c r="E20" s="186">
        <v>3</v>
      </c>
      <c r="F20" s="243"/>
    </row>
    <row r="21" spans="1:7" x14ac:dyDescent="0.2">
      <c r="A21" s="7">
        <v>511</v>
      </c>
      <c r="B21" s="8" t="s">
        <v>8</v>
      </c>
      <c r="C21" s="35">
        <v>50</v>
      </c>
      <c r="D21" s="105">
        <v>50</v>
      </c>
      <c r="E21" s="185">
        <v>50</v>
      </c>
      <c r="F21" s="56"/>
    </row>
    <row r="22" spans="1:7" x14ac:dyDescent="0.2">
      <c r="A22" s="7">
        <v>512</v>
      </c>
      <c r="B22" s="8" t="s">
        <v>9</v>
      </c>
      <c r="C22" s="35">
        <v>5</v>
      </c>
      <c r="D22" s="105">
        <v>5</v>
      </c>
      <c r="E22" s="185">
        <v>5</v>
      </c>
      <c r="F22" s="56"/>
    </row>
    <row r="23" spans="1:7" x14ac:dyDescent="0.2">
      <c r="A23" s="7">
        <v>518</v>
      </c>
      <c r="B23" s="8" t="s">
        <v>10</v>
      </c>
      <c r="C23" s="185">
        <f>SUM(C24:C33)</f>
        <v>231</v>
      </c>
      <c r="D23" s="220">
        <v>231</v>
      </c>
      <c r="E23" s="185">
        <f>SUM(E24:E33)</f>
        <v>252</v>
      </c>
      <c r="F23" s="56"/>
    </row>
    <row r="24" spans="1:7" x14ac:dyDescent="0.2">
      <c r="A24" s="5"/>
      <c r="B24" s="6" t="s">
        <v>40</v>
      </c>
      <c r="C24" s="35">
        <v>20</v>
      </c>
      <c r="D24" s="105"/>
      <c r="E24" s="35">
        <v>20</v>
      </c>
      <c r="F24" s="56"/>
    </row>
    <row r="25" spans="1:7" x14ac:dyDescent="0.2">
      <c r="A25" s="5"/>
      <c r="B25" s="6" t="s">
        <v>39</v>
      </c>
      <c r="C25" s="35">
        <v>5</v>
      </c>
      <c r="D25" s="105"/>
      <c r="E25" s="35">
        <v>1</v>
      </c>
      <c r="F25" s="56"/>
    </row>
    <row r="26" spans="1:7" x14ac:dyDescent="0.2">
      <c r="A26" s="5"/>
      <c r="B26" s="6" t="s">
        <v>44</v>
      </c>
      <c r="C26" s="35">
        <v>50</v>
      </c>
      <c r="D26" s="105"/>
      <c r="E26" s="35">
        <v>50</v>
      </c>
      <c r="F26" s="56"/>
    </row>
    <row r="27" spans="1:7" x14ac:dyDescent="0.2">
      <c r="A27" s="5"/>
      <c r="B27" s="6" t="s">
        <v>35</v>
      </c>
      <c r="C27" s="35">
        <v>50</v>
      </c>
      <c r="D27" s="105"/>
      <c r="E27" s="35">
        <v>45</v>
      </c>
      <c r="F27" s="56"/>
    </row>
    <row r="28" spans="1:7" x14ac:dyDescent="0.2">
      <c r="A28" s="5"/>
      <c r="B28" s="6" t="s">
        <v>34</v>
      </c>
      <c r="C28" s="35">
        <v>10</v>
      </c>
      <c r="D28" s="105"/>
      <c r="E28" s="35">
        <v>0</v>
      </c>
      <c r="F28" s="57"/>
    </row>
    <row r="29" spans="1:7" ht="27" customHeight="1" x14ac:dyDescent="0.2">
      <c r="A29" s="5"/>
      <c r="B29" s="6" t="s">
        <v>13</v>
      </c>
      <c r="C29" s="35">
        <v>33</v>
      </c>
      <c r="D29" s="105"/>
      <c r="E29" s="35">
        <v>53</v>
      </c>
      <c r="F29" s="72" t="s">
        <v>95</v>
      </c>
      <c r="G29" s="53"/>
    </row>
    <row r="30" spans="1:7" x14ac:dyDescent="0.2">
      <c r="A30" s="5"/>
      <c r="B30" s="6" t="s">
        <v>14</v>
      </c>
      <c r="C30" s="35">
        <v>10</v>
      </c>
      <c r="D30" s="105"/>
      <c r="E30" s="35">
        <v>10</v>
      </c>
      <c r="F30" s="56"/>
    </row>
    <row r="31" spans="1:7" ht="25.5" x14ac:dyDescent="0.2">
      <c r="A31" s="49"/>
      <c r="B31" s="51" t="s">
        <v>65</v>
      </c>
      <c r="C31" s="35">
        <v>50</v>
      </c>
      <c r="D31" s="105"/>
      <c r="E31" s="35">
        <v>50</v>
      </c>
      <c r="F31" s="56"/>
    </row>
    <row r="32" spans="1:7" x14ac:dyDescent="0.2">
      <c r="A32" s="49"/>
      <c r="B32" s="50" t="s">
        <v>41</v>
      </c>
      <c r="C32" s="35">
        <v>3</v>
      </c>
      <c r="D32" s="105"/>
      <c r="E32" s="35">
        <v>3</v>
      </c>
      <c r="F32" s="56"/>
    </row>
    <row r="33" spans="1:8" ht="14.25" customHeight="1" x14ac:dyDescent="0.2">
      <c r="A33" s="5"/>
      <c r="B33" s="6" t="s">
        <v>131</v>
      </c>
      <c r="C33" s="35"/>
      <c r="D33" s="105"/>
      <c r="E33" s="35">
        <v>20</v>
      </c>
      <c r="F33" s="56"/>
    </row>
    <row r="34" spans="1:8" ht="15" customHeight="1" x14ac:dyDescent="0.2">
      <c r="A34" s="7">
        <v>521</v>
      </c>
      <c r="B34" s="8" t="s">
        <v>20</v>
      </c>
      <c r="C34" s="187">
        <v>1650</v>
      </c>
      <c r="D34" s="105">
        <v>1650</v>
      </c>
      <c r="E34" s="216">
        <f>1732-67</f>
        <v>1665</v>
      </c>
      <c r="F34" s="237"/>
    </row>
    <row r="35" spans="1:8" x14ac:dyDescent="0.2">
      <c r="A35" s="7">
        <v>524</v>
      </c>
      <c r="B35" s="8" t="s">
        <v>21</v>
      </c>
      <c r="C35" s="187">
        <v>500</v>
      </c>
      <c r="D35" s="77">
        <v>500</v>
      </c>
      <c r="E35" s="216">
        <f>586-23</f>
        <v>563</v>
      </c>
      <c r="F35" s="238"/>
    </row>
    <row r="36" spans="1:8" ht="15.75" customHeight="1" x14ac:dyDescent="0.2">
      <c r="A36" s="7">
        <v>528</v>
      </c>
      <c r="B36" s="8" t="s">
        <v>43</v>
      </c>
      <c r="C36" s="35">
        <v>35</v>
      </c>
      <c r="D36" s="77">
        <v>35</v>
      </c>
      <c r="E36" s="185">
        <v>36</v>
      </c>
      <c r="F36" s="194" t="s">
        <v>96</v>
      </c>
      <c r="G36" s="229"/>
    </row>
    <row r="37" spans="1:8" x14ac:dyDescent="0.2">
      <c r="A37" s="7">
        <v>549</v>
      </c>
      <c r="B37" s="8" t="s">
        <v>11</v>
      </c>
      <c r="C37" s="35"/>
      <c r="D37" s="77"/>
      <c r="E37" s="185">
        <f>E38</f>
        <v>20</v>
      </c>
      <c r="F37" s="56"/>
      <c r="G37" s="230"/>
    </row>
    <row r="38" spans="1:8" ht="15.75" customHeight="1" thickBot="1" x14ac:dyDescent="0.25">
      <c r="A38" s="62"/>
      <c r="B38" s="63" t="s">
        <v>26</v>
      </c>
      <c r="C38" s="103">
        <v>20</v>
      </c>
      <c r="D38" s="102">
        <v>20</v>
      </c>
      <c r="E38" s="103">
        <v>20</v>
      </c>
      <c r="F38" s="89" t="s">
        <v>51</v>
      </c>
    </row>
    <row r="39" spans="1:8" ht="17.25" customHeight="1" thickBot="1" x14ac:dyDescent="0.25">
      <c r="A39" s="19" t="s">
        <v>15</v>
      </c>
      <c r="B39" s="20"/>
      <c r="C39" s="48">
        <f>C8+C17+C20+C21+C22+C23+C34+C35+C36+C37+C38</f>
        <v>2873</v>
      </c>
      <c r="D39" s="48">
        <f>D8+D17+D20+D21+D22+D23+D34+D35+D36+D37+D38</f>
        <v>2873</v>
      </c>
      <c r="E39" s="48">
        <f>E8+E17+E20+E21+E22+E23+E34+E35+E36+E37</f>
        <v>2941</v>
      </c>
      <c r="F39" s="58"/>
    </row>
    <row r="40" spans="1:8" x14ac:dyDescent="0.2">
      <c r="A40" s="9"/>
      <c r="B40" s="9"/>
      <c r="C40" s="32"/>
      <c r="D40" s="36"/>
      <c r="E40" s="32"/>
      <c r="F40" s="32"/>
      <c r="G40" s="53"/>
    </row>
    <row r="41" spans="1:8" ht="13.5" thickBot="1" x14ac:dyDescent="0.25">
      <c r="A41" s="10"/>
      <c r="B41" s="10"/>
      <c r="C41" s="32"/>
      <c r="D41" s="37"/>
      <c r="E41" s="32"/>
      <c r="F41" s="32"/>
    </row>
    <row r="42" spans="1:8" x14ac:dyDescent="0.2">
      <c r="A42" s="11"/>
      <c r="B42" s="12" t="s">
        <v>17</v>
      </c>
      <c r="C42" s="30"/>
      <c r="D42" s="38"/>
      <c r="E42" s="30"/>
      <c r="F42" s="55"/>
    </row>
    <row r="43" spans="1:8" ht="15" customHeight="1" x14ac:dyDescent="0.2">
      <c r="A43" s="13"/>
      <c r="B43" s="14" t="s">
        <v>31</v>
      </c>
      <c r="C43" s="31">
        <v>20</v>
      </c>
      <c r="D43" s="39">
        <v>43</v>
      </c>
      <c r="E43" s="31">
        <v>20</v>
      </c>
      <c r="F43" s="56"/>
    </row>
    <row r="44" spans="1:8" ht="14.25" customHeight="1" x14ac:dyDescent="0.2">
      <c r="A44" s="13"/>
      <c r="B44" s="14" t="s">
        <v>32</v>
      </c>
      <c r="C44" s="31">
        <v>2</v>
      </c>
      <c r="D44" s="39">
        <v>0</v>
      </c>
      <c r="E44" s="31">
        <v>2</v>
      </c>
      <c r="F44" s="56"/>
    </row>
    <row r="45" spans="1:8" ht="15.75" customHeight="1" x14ac:dyDescent="0.2">
      <c r="A45" s="13"/>
      <c r="B45" s="14" t="s">
        <v>49</v>
      </c>
      <c r="C45" s="31">
        <v>40</v>
      </c>
      <c r="D45" s="39">
        <v>53</v>
      </c>
      <c r="E45" s="31">
        <v>60</v>
      </c>
      <c r="F45" s="56"/>
      <c r="H45" s="32"/>
    </row>
    <row r="46" spans="1:8" ht="15" customHeight="1" x14ac:dyDescent="0.2">
      <c r="A46" s="13"/>
      <c r="B46" s="14" t="s">
        <v>33</v>
      </c>
      <c r="C46" s="31">
        <v>5</v>
      </c>
      <c r="D46" s="39">
        <v>5</v>
      </c>
      <c r="E46" s="31">
        <v>5</v>
      </c>
      <c r="F46" s="56"/>
      <c r="H46" s="32"/>
    </row>
    <row r="47" spans="1:8" ht="15.75" customHeight="1" x14ac:dyDescent="0.2">
      <c r="A47" s="13"/>
      <c r="B47" s="14" t="s">
        <v>74</v>
      </c>
      <c r="C47" s="31">
        <v>5</v>
      </c>
      <c r="D47" s="39">
        <v>1</v>
      </c>
      <c r="E47" s="31">
        <v>5</v>
      </c>
      <c r="F47" s="56"/>
    </row>
    <row r="48" spans="1:8" ht="15" customHeight="1" x14ac:dyDescent="0.2">
      <c r="A48" s="66"/>
      <c r="B48" s="67" t="s">
        <v>27</v>
      </c>
      <c r="C48" s="68">
        <v>2681</v>
      </c>
      <c r="D48" s="95">
        <v>2681</v>
      </c>
      <c r="E48" s="68">
        <f>2729</f>
        <v>2729</v>
      </c>
      <c r="F48" s="69"/>
      <c r="H48" s="32"/>
    </row>
    <row r="49" spans="1:7" ht="31.5" customHeight="1" thickBot="1" x14ac:dyDescent="0.25">
      <c r="A49" s="16"/>
      <c r="B49" s="21" t="s">
        <v>22</v>
      </c>
      <c r="C49" s="31">
        <v>120</v>
      </c>
      <c r="D49" s="40">
        <v>120</v>
      </c>
      <c r="E49" s="31">
        <v>120</v>
      </c>
      <c r="F49" s="75" t="s">
        <v>64</v>
      </c>
      <c r="G49" t="s">
        <v>127</v>
      </c>
    </row>
    <row r="50" spans="1:7" ht="17.25" customHeight="1" thickBot="1" x14ac:dyDescent="0.25">
      <c r="A50" s="19" t="s">
        <v>16</v>
      </c>
      <c r="B50" s="20"/>
      <c r="C50" s="48">
        <f>SUM(C42:C49)</f>
        <v>2873</v>
      </c>
      <c r="D50" s="47">
        <f>SUM(D42:D49)</f>
        <v>2903</v>
      </c>
      <c r="E50" s="48">
        <f>SUM(E42:E49)</f>
        <v>2941</v>
      </c>
      <c r="F50" s="58"/>
    </row>
    <row r="51" spans="1:7" ht="17.25" customHeight="1" x14ac:dyDescent="0.2">
      <c r="A51" s="9"/>
      <c r="B51" s="9"/>
      <c r="C51" s="32"/>
      <c r="D51" s="36"/>
      <c r="E51" s="32"/>
      <c r="F51" s="64"/>
    </row>
    <row r="52" spans="1:7" ht="14.25" customHeight="1" thickBot="1" x14ac:dyDescent="0.25">
      <c r="A52" s="1"/>
      <c r="B52" s="1"/>
      <c r="C52" s="32"/>
      <c r="D52" s="42"/>
      <c r="E52" s="32"/>
      <c r="F52" s="64"/>
    </row>
    <row r="53" spans="1:7" ht="18" customHeight="1" thickBot="1" x14ac:dyDescent="0.3">
      <c r="A53" s="17" t="s">
        <v>18</v>
      </c>
      <c r="B53" s="18"/>
      <c r="C53" s="44">
        <f>(C50-C39)</f>
        <v>0</v>
      </c>
      <c r="D53" s="44">
        <f>(D50-D39)</f>
        <v>30</v>
      </c>
      <c r="E53" s="44">
        <f>(E50-E39)</f>
        <v>0</v>
      </c>
      <c r="F53" s="65"/>
    </row>
    <row r="54" spans="1:7" ht="18.75" customHeight="1" x14ac:dyDescent="0.2">
      <c r="C54" s="27"/>
    </row>
    <row r="55" spans="1:7" ht="15" customHeight="1" x14ac:dyDescent="0.2">
      <c r="C55" s="27"/>
    </row>
    <row r="56" spans="1:7" x14ac:dyDescent="0.2">
      <c r="B56" s="26"/>
    </row>
    <row r="57" spans="1:7" ht="14.25" customHeight="1" x14ac:dyDescent="0.2">
      <c r="B57" s="53"/>
      <c r="C57" s="32"/>
      <c r="D57" s="32"/>
      <c r="E57" s="32"/>
      <c r="F57" s="32"/>
    </row>
    <row r="58" spans="1:7" ht="15.75" customHeight="1" x14ac:dyDescent="0.2"/>
    <row r="59" spans="1:7" ht="14.25" customHeight="1" x14ac:dyDescent="0.2">
      <c r="B59" s="26"/>
    </row>
    <row r="60" spans="1:7" ht="14.25" customHeight="1" x14ac:dyDescent="0.2">
      <c r="B60" s="53"/>
    </row>
    <row r="61" spans="1:7" ht="15" customHeight="1" x14ac:dyDescent="0.2">
      <c r="B61" s="81"/>
    </row>
    <row r="62" spans="1:7" ht="39.75" customHeight="1" x14ac:dyDescent="0.2">
      <c r="B62" s="26"/>
      <c r="C62" s="26"/>
      <c r="D62" s="26"/>
      <c r="E62" s="26"/>
      <c r="F62" s="192"/>
    </row>
    <row r="63" spans="1:7" ht="15.75" customHeight="1" x14ac:dyDescent="0.2"/>
    <row r="64" spans="1:7" ht="15" customHeight="1" x14ac:dyDescent="0.2"/>
    <row r="66" spans="3:3" x14ac:dyDescent="0.2">
      <c r="C66" s="32"/>
    </row>
  </sheetData>
  <mergeCells count="8">
    <mergeCell ref="G36:G37"/>
    <mergeCell ref="A6:F6"/>
    <mergeCell ref="A1:F1"/>
    <mergeCell ref="A3:F3"/>
    <mergeCell ref="A4:D4"/>
    <mergeCell ref="F34:F35"/>
    <mergeCell ref="F13:F14"/>
    <mergeCell ref="F18:F20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zoomScaleNormal="100" workbookViewId="0">
      <selection activeCell="F30" sqref="F30:F31"/>
    </sheetView>
  </sheetViews>
  <sheetFormatPr defaultRowHeight="12.75" x14ac:dyDescent="0.2"/>
  <cols>
    <col min="2" max="2" width="53.5703125" customWidth="1"/>
    <col min="3" max="3" width="12.5703125" customWidth="1"/>
    <col min="4" max="5" width="12.28515625" customWidth="1"/>
    <col min="6" max="6" width="25.42578125" customWidth="1"/>
  </cols>
  <sheetData>
    <row r="1" spans="1:8" ht="15.75" x14ac:dyDescent="0.25">
      <c r="A1" s="234" t="s">
        <v>94</v>
      </c>
      <c r="B1" s="234"/>
      <c r="C1" s="234"/>
      <c r="D1" s="234"/>
      <c r="E1" s="234"/>
      <c r="F1" s="234"/>
    </row>
    <row r="3" spans="1:8" ht="15.75" x14ac:dyDescent="0.25">
      <c r="A3" s="235" t="s">
        <v>29</v>
      </c>
      <c r="B3" s="236"/>
      <c r="C3" s="236"/>
      <c r="D3" s="236"/>
      <c r="E3" s="236"/>
      <c r="F3" s="236"/>
    </row>
    <row r="4" spans="1:8" ht="15.75" x14ac:dyDescent="0.25">
      <c r="A4" s="235" t="s">
        <v>37</v>
      </c>
      <c r="B4" s="236"/>
      <c r="C4" s="236"/>
      <c r="D4" s="236"/>
      <c r="E4" s="2"/>
      <c r="F4" s="2"/>
    </row>
    <row r="5" spans="1:8" ht="15" thickBot="1" x14ac:dyDescent="0.25">
      <c r="A5" s="1"/>
      <c r="B5" s="1"/>
      <c r="C5" s="1"/>
      <c r="D5" s="1"/>
      <c r="E5" s="1"/>
      <c r="F5" s="1"/>
    </row>
    <row r="6" spans="1:8" ht="18" customHeight="1" thickBot="1" x14ac:dyDescent="0.3">
      <c r="A6" s="231" t="s">
        <v>38</v>
      </c>
      <c r="B6" s="232"/>
      <c r="C6" s="232"/>
      <c r="D6" s="232"/>
      <c r="E6" s="232"/>
      <c r="F6" s="233"/>
    </row>
    <row r="7" spans="1:8" ht="40.5" customHeight="1" thickBot="1" x14ac:dyDescent="0.25">
      <c r="A7" s="23" t="s">
        <v>0</v>
      </c>
      <c r="B7" s="24"/>
      <c r="C7" s="22" t="s">
        <v>86</v>
      </c>
      <c r="D7" s="22" t="s">
        <v>93</v>
      </c>
      <c r="E7" s="22" t="s">
        <v>94</v>
      </c>
      <c r="F7" s="74" t="s">
        <v>55</v>
      </c>
    </row>
    <row r="8" spans="1:8" x14ac:dyDescent="0.2">
      <c r="A8" s="3">
        <v>501</v>
      </c>
      <c r="B8" s="4" t="s">
        <v>1</v>
      </c>
      <c r="C8" s="172">
        <f>SUM(C9:C14)</f>
        <v>510</v>
      </c>
      <c r="D8" s="172">
        <v>510</v>
      </c>
      <c r="E8" s="172">
        <f>SUM(E9:E14)</f>
        <v>510</v>
      </c>
      <c r="F8" s="55"/>
    </row>
    <row r="9" spans="1:8" ht="25.5" x14ac:dyDescent="0.2">
      <c r="A9" s="25"/>
      <c r="B9" s="6" t="s">
        <v>23</v>
      </c>
      <c r="C9" s="104">
        <v>10</v>
      </c>
      <c r="D9" s="77"/>
      <c r="E9" s="104">
        <v>10</v>
      </c>
      <c r="F9" s="72" t="s">
        <v>56</v>
      </c>
    </row>
    <row r="10" spans="1:8" ht="25.5" x14ac:dyDescent="0.2">
      <c r="A10" s="25"/>
      <c r="B10" s="6" t="s">
        <v>24</v>
      </c>
      <c r="C10" s="104">
        <v>20</v>
      </c>
      <c r="D10" s="77"/>
      <c r="E10" s="104">
        <v>20</v>
      </c>
      <c r="F10" s="72" t="s">
        <v>48</v>
      </c>
      <c r="G10" s="79"/>
    </row>
    <row r="11" spans="1:8" ht="25.5" x14ac:dyDescent="0.2">
      <c r="A11" s="5"/>
      <c r="B11" s="6" t="s">
        <v>46</v>
      </c>
      <c r="C11" s="104">
        <v>380</v>
      </c>
      <c r="D11" s="77"/>
      <c r="E11" s="104">
        <v>380</v>
      </c>
      <c r="F11" s="72" t="s">
        <v>47</v>
      </c>
      <c r="G11" s="79"/>
    </row>
    <row r="12" spans="1:8" ht="17.25" customHeight="1" x14ac:dyDescent="0.2">
      <c r="A12" s="5"/>
      <c r="B12" s="6" t="s">
        <v>25</v>
      </c>
      <c r="C12" s="104">
        <v>15</v>
      </c>
      <c r="D12" s="77"/>
      <c r="E12" s="104">
        <v>15</v>
      </c>
      <c r="F12" s="72"/>
      <c r="G12" s="79"/>
    </row>
    <row r="13" spans="1:8" ht="17.25" customHeight="1" x14ac:dyDescent="0.2">
      <c r="A13" s="5"/>
      <c r="B13" s="6" t="s">
        <v>19</v>
      </c>
      <c r="C13" s="104">
        <v>15</v>
      </c>
      <c r="D13" s="77"/>
      <c r="E13" s="104">
        <v>15</v>
      </c>
      <c r="F13" s="72" t="s">
        <v>53</v>
      </c>
      <c r="H13" s="80"/>
    </row>
    <row r="14" spans="1:8" x14ac:dyDescent="0.2">
      <c r="A14" s="5"/>
      <c r="B14" s="33" t="s">
        <v>36</v>
      </c>
      <c r="C14" s="104">
        <v>70</v>
      </c>
      <c r="D14" s="77"/>
      <c r="E14" s="104">
        <v>70</v>
      </c>
      <c r="F14" s="82"/>
      <c r="G14" s="78"/>
      <c r="H14" s="80"/>
    </row>
    <row r="15" spans="1:8" ht="16.5" customHeight="1" x14ac:dyDescent="0.2">
      <c r="A15" s="7">
        <v>502</v>
      </c>
      <c r="B15" s="8" t="s">
        <v>2</v>
      </c>
      <c r="C15" s="181">
        <f>SUM(C16:C17)</f>
        <v>250</v>
      </c>
      <c r="D15" s="181">
        <v>250</v>
      </c>
      <c r="E15" s="181">
        <f>SUM(E16:E17)</f>
        <v>230</v>
      </c>
      <c r="F15" s="56"/>
      <c r="H15" s="80"/>
    </row>
    <row r="16" spans="1:8" ht="16.5" customHeight="1" x14ac:dyDescent="0.2">
      <c r="A16" s="84"/>
      <c r="B16" s="85" t="s">
        <v>3</v>
      </c>
      <c r="C16" s="86">
        <v>100</v>
      </c>
      <c r="D16" s="86"/>
      <c r="E16" s="86">
        <v>100</v>
      </c>
      <c r="F16" s="241" t="s">
        <v>52</v>
      </c>
    </row>
    <row r="17" spans="1:8" ht="15" customHeight="1" x14ac:dyDescent="0.2">
      <c r="A17" s="84"/>
      <c r="B17" s="85" t="s">
        <v>5</v>
      </c>
      <c r="C17" s="86">
        <v>150</v>
      </c>
      <c r="D17" s="86"/>
      <c r="E17" s="86">
        <v>130</v>
      </c>
      <c r="F17" s="244"/>
      <c r="H17" s="81"/>
    </row>
    <row r="18" spans="1:8" ht="14.25" customHeight="1" x14ac:dyDescent="0.2">
      <c r="A18" s="190">
        <v>503</v>
      </c>
      <c r="B18" s="191" t="s">
        <v>90</v>
      </c>
      <c r="C18" s="182">
        <v>9</v>
      </c>
      <c r="D18" s="182">
        <v>9</v>
      </c>
      <c r="E18" s="182">
        <v>3</v>
      </c>
      <c r="F18" s="189" t="s">
        <v>52</v>
      </c>
    </row>
    <row r="19" spans="1:8" x14ac:dyDescent="0.2">
      <c r="A19" s="7">
        <v>511</v>
      </c>
      <c r="B19" s="8" t="s">
        <v>8</v>
      </c>
      <c r="C19" s="104">
        <v>50</v>
      </c>
      <c r="D19" s="77">
        <v>50</v>
      </c>
      <c r="E19" s="181">
        <v>50</v>
      </c>
      <c r="F19" s="56"/>
    </row>
    <row r="20" spans="1:8" x14ac:dyDescent="0.2">
      <c r="A20" s="7">
        <v>512</v>
      </c>
      <c r="B20" s="8" t="s">
        <v>9</v>
      </c>
      <c r="C20" s="104">
        <v>5</v>
      </c>
      <c r="D20" s="77">
        <v>5</v>
      </c>
      <c r="E20" s="181">
        <v>5</v>
      </c>
      <c r="F20" s="56"/>
    </row>
    <row r="21" spans="1:8" x14ac:dyDescent="0.2">
      <c r="A21" s="7">
        <v>518</v>
      </c>
      <c r="B21" s="8" t="s">
        <v>10</v>
      </c>
      <c r="C21" s="181">
        <f>SUM(C22:C28)</f>
        <v>225</v>
      </c>
      <c r="D21" s="181">
        <v>225</v>
      </c>
      <c r="E21" s="218">
        <f>SUM(E22:E29)</f>
        <v>295</v>
      </c>
      <c r="F21" s="56"/>
    </row>
    <row r="22" spans="1:8" x14ac:dyDescent="0.2">
      <c r="A22" s="5"/>
      <c r="B22" s="6" t="s">
        <v>71</v>
      </c>
      <c r="C22" s="104">
        <v>15</v>
      </c>
      <c r="D22" s="77"/>
      <c r="E22" s="104">
        <v>15</v>
      </c>
      <c r="F22" s="56"/>
    </row>
    <row r="23" spans="1:8" x14ac:dyDescent="0.2">
      <c r="A23" s="5"/>
      <c r="B23" s="6" t="s">
        <v>57</v>
      </c>
      <c r="C23" s="104">
        <v>20</v>
      </c>
      <c r="D23" s="77"/>
      <c r="E23" s="104">
        <v>20</v>
      </c>
      <c r="F23" s="56"/>
    </row>
    <row r="24" spans="1:8" x14ac:dyDescent="0.2">
      <c r="A24" s="5"/>
      <c r="B24" s="6" t="s">
        <v>12</v>
      </c>
      <c r="C24" s="104">
        <v>50</v>
      </c>
      <c r="D24" s="77"/>
      <c r="E24" s="104">
        <v>50</v>
      </c>
      <c r="F24" s="56"/>
    </row>
    <row r="25" spans="1:8" x14ac:dyDescent="0.2">
      <c r="A25" s="5"/>
      <c r="B25" s="6" t="s">
        <v>58</v>
      </c>
      <c r="C25" s="104">
        <v>60</v>
      </c>
      <c r="D25" s="77"/>
      <c r="E25" s="104">
        <v>80</v>
      </c>
      <c r="F25" s="56"/>
    </row>
    <row r="26" spans="1:8" ht="38.25" x14ac:dyDescent="0.2">
      <c r="A26" s="5"/>
      <c r="B26" s="54" t="s">
        <v>72</v>
      </c>
      <c r="C26" s="104">
        <v>30</v>
      </c>
      <c r="D26" s="77"/>
      <c r="E26" s="104">
        <v>30</v>
      </c>
      <c r="F26" s="57"/>
    </row>
    <row r="27" spans="1:8" ht="16.5" customHeight="1" x14ac:dyDescent="0.2">
      <c r="A27" s="5"/>
      <c r="B27" s="6" t="s">
        <v>45</v>
      </c>
      <c r="C27" s="104">
        <v>40</v>
      </c>
      <c r="D27" s="77"/>
      <c r="E27" s="104">
        <v>70</v>
      </c>
      <c r="F27" s="82" t="s">
        <v>124</v>
      </c>
    </row>
    <row r="28" spans="1:8" ht="15" customHeight="1" x14ac:dyDescent="0.2">
      <c r="A28" s="5"/>
      <c r="B28" s="6" t="s">
        <v>14</v>
      </c>
      <c r="C28" s="104">
        <v>10</v>
      </c>
      <c r="D28" s="77"/>
      <c r="E28" s="104">
        <v>10</v>
      </c>
      <c r="F28" s="56"/>
    </row>
    <row r="29" spans="1:8" ht="15" customHeight="1" x14ac:dyDescent="0.2">
      <c r="A29" s="5"/>
      <c r="B29" s="6" t="s">
        <v>132</v>
      </c>
      <c r="C29" s="104"/>
      <c r="D29" s="77"/>
      <c r="E29" s="104">
        <v>20</v>
      </c>
      <c r="F29" s="188"/>
    </row>
    <row r="30" spans="1:8" ht="13.5" customHeight="1" x14ac:dyDescent="0.2">
      <c r="A30" s="8">
        <v>521</v>
      </c>
      <c r="B30" s="8" t="s">
        <v>20</v>
      </c>
      <c r="C30" s="105">
        <v>2180</v>
      </c>
      <c r="D30" s="105">
        <v>2180</v>
      </c>
      <c r="E30" s="181">
        <f>2312-101</f>
        <v>2211</v>
      </c>
      <c r="F30" s="237"/>
      <c r="H30" s="32"/>
    </row>
    <row r="31" spans="1:8" ht="15" customHeight="1" x14ac:dyDescent="0.2">
      <c r="A31" s="8">
        <v>524</v>
      </c>
      <c r="B31" s="8" t="s">
        <v>21</v>
      </c>
      <c r="C31" s="105">
        <v>740</v>
      </c>
      <c r="D31" s="105">
        <v>740</v>
      </c>
      <c r="E31" s="181">
        <f>774-34</f>
        <v>740</v>
      </c>
      <c r="F31" s="238"/>
      <c r="G31" s="76"/>
    </row>
    <row r="32" spans="1:8" ht="15.75" customHeight="1" x14ac:dyDescent="0.2">
      <c r="A32" s="8">
        <v>528</v>
      </c>
      <c r="B32" s="8" t="s">
        <v>43</v>
      </c>
      <c r="C32" s="105">
        <v>52</v>
      </c>
      <c r="D32" s="105">
        <v>52</v>
      </c>
      <c r="E32" s="181">
        <v>70</v>
      </c>
      <c r="F32" s="214" t="s">
        <v>96</v>
      </c>
      <c r="G32" s="76"/>
    </row>
    <row r="33" spans="1:10" ht="15.75" customHeight="1" x14ac:dyDescent="0.2">
      <c r="A33" s="8">
        <v>558</v>
      </c>
      <c r="B33" s="8" t="s">
        <v>128</v>
      </c>
      <c r="C33" s="105"/>
      <c r="D33" s="105">
        <v>0</v>
      </c>
      <c r="E33" s="181">
        <v>150</v>
      </c>
      <c r="F33" s="214" t="s">
        <v>129</v>
      </c>
      <c r="G33" s="76"/>
    </row>
    <row r="34" spans="1:10" ht="16.5" customHeight="1" thickBot="1" x14ac:dyDescent="0.25">
      <c r="A34" s="96">
        <v>551</v>
      </c>
      <c r="B34" s="97" t="s">
        <v>68</v>
      </c>
      <c r="C34" s="107">
        <v>76</v>
      </c>
      <c r="D34" s="106">
        <v>76</v>
      </c>
      <c r="E34" s="217">
        <v>85</v>
      </c>
      <c r="F34" s="213" t="s">
        <v>121</v>
      </c>
      <c r="G34" s="53"/>
    </row>
    <row r="35" spans="1:10" ht="18" customHeight="1" thickBot="1" x14ac:dyDescent="0.25">
      <c r="A35" s="19" t="s">
        <v>15</v>
      </c>
      <c r="B35" s="20"/>
      <c r="C35" s="46">
        <f>C34+C32+C31+C30+C21+C20+C19+C18+C15+C8</f>
        <v>4097</v>
      </c>
      <c r="D35" s="46">
        <f>D34+D32+D31+D30+D21+D20+D19+D18+D15+D8</f>
        <v>4097</v>
      </c>
      <c r="E35" s="46">
        <f>E34+E32+E31+E30+E21+E20+E19+E18+E15+E8+E33</f>
        <v>4349</v>
      </c>
      <c r="F35" s="183"/>
      <c r="H35" s="76"/>
    </row>
    <row r="36" spans="1:10" x14ac:dyDescent="0.2">
      <c r="A36" s="9"/>
      <c r="B36" s="9"/>
      <c r="C36" s="32"/>
      <c r="D36" s="36"/>
      <c r="E36" s="32"/>
      <c r="F36" s="32"/>
      <c r="H36" s="76"/>
    </row>
    <row r="37" spans="1:10" ht="13.5" thickBot="1" x14ac:dyDescent="0.25">
      <c r="A37" s="10"/>
      <c r="B37" s="10"/>
      <c r="C37" s="32"/>
      <c r="D37" s="37"/>
      <c r="E37" s="32"/>
      <c r="F37" s="32"/>
    </row>
    <row r="38" spans="1:10" ht="13.5" customHeight="1" x14ac:dyDescent="0.2">
      <c r="A38" s="11"/>
      <c r="B38" s="12" t="s">
        <v>17</v>
      </c>
      <c r="C38" s="30"/>
      <c r="D38" s="38"/>
      <c r="E38" s="30"/>
      <c r="F38" s="55"/>
    </row>
    <row r="39" spans="1:10" ht="14.25" customHeight="1" x14ac:dyDescent="0.2">
      <c r="A39" s="13"/>
      <c r="B39" s="14" t="s">
        <v>61</v>
      </c>
      <c r="C39" s="31">
        <v>80</v>
      </c>
      <c r="D39" s="39">
        <v>60</v>
      </c>
      <c r="E39" s="31">
        <v>90</v>
      </c>
      <c r="F39" s="56"/>
    </row>
    <row r="40" spans="1:10" x14ac:dyDescent="0.2">
      <c r="A40" s="13"/>
      <c r="B40" s="14" t="s">
        <v>59</v>
      </c>
      <c r="C40" s="31">
        <v>10</v>
      </c>
      <c r="D40" s="39">
        <v>0</v>
      </c>
      <c r="E40" s="31">
        <v>10</v>
      </c>
      <c r="F40" s="56"/>
    </row>
    <row r="41" spans="1:10" x14ac:dyDescent="0.2">
      <c r="A41" s="13"/>
      <c r="B41" s="14" t="s">
        <v>33</v>
      </c>
      <c r="C41" s="31">
        <v>5</v>
      </c>
      <c r="D41" s="39">
        <v>2</v>
      </c>
      <c r="E41" s="31">
        <v>5</v>
      </c>
      <c r="F41" s="56"/>
    </row>
    <row r="42" spans="1:10" x14ac:dyDescent="0.2">
      <c r="A42" s="13"/>
      <c r="B42" s="15" t="s">
        <v>60</v>
      </c>
      <c r="C42" s="31">
        <v>5</v>
      </c>
      <c r="D42" s="39">
        <v>5</v>
      </c>
      <c r="E42" s="31">
        <v>5</v>
      </c>
      <c r="F42" s="56"/>
    </row>
    <row r="43" spans="1:10" ht="16.5" customHeight="1" x14ac:dyDescent="0.2">
      <c r="A43" s="70"/>
      <c r="B43" s="98" t="s">
        <v>27</v>
      </c>
      <c r="C43" s="99">
        <v>3796</v>
      </c>
      <c r="D43" s="100">
        <v>3796</v>
      </c>
      <c r="E43" s="99">
        <f>4034</f>
        <v>4034</v>
      </c>
      <c r="F43" s="73"/>
      <c r="H43" s="32"/>
      <c r="J43" s="32"/>
    </row>
    <row r="44" spans="1:10" ht="15" customHeight="1" x14ac:dyDescent="0.2">
      <c r="A44" s="91"/>
      <c r="B44" s="98" t="s">
        <v>69</v>
      </c>
      <c r="C44" s="99">
        <v>76</v>
      </c>
      <c r="D44" s="101">
        <v>85</v>
      </c>
      <c r="E44" s="99">
        <v>85</v>
      </c>
      <c r="F44" s="92"/>
      <c r="H44" s="32"/>
    </row>
    <row r="45" spans="1:10" ht="18.75" customHeight="1" thickBot="1" x14ac:dyDescent="0.25">
      <c r="A45" s="16"/>
      <c r="B45" s="21" t="s">
        <v>22</v>
      </c>
      <c r="C45" s="31">
        <v>125</v>
      </c>
      <c r="D45" s="40">
        <v>125</v>
      </c>
      <c r="E45" s="31">
        <v>120</v>
      </c>
      <c r="F45" s="222" t="s">
        <v>123</v>
      </c>
      <c r="G45" t="s">
        <v>126</v>
      </c>
    </row>
    <row r="46" spans="1:10" ht="18" customHeight="1" thickBot="1" x14ac:dyDescent="0.25">
      <c r="A46" s="19" t="s">
        <v>16</v>
      </c>
      <c r="B46" s="20"/>
      <c r="C46" s="48">
        <f>SUM(C38:C45)</f>
        <v>4097</v>
      </c>
      <c r="D46" s="47">
        <f>SUM(D38:D45)</f>
        <v>4073</v>
      </c>
      <c r="E46" s="48">
        <f>SUM(E38:E45)</f>
        <v>4349</v>
      </c>
      <c r="F46" s="58"/>
    </row>
    <row r="47" spans="1:10" ht="16.5" customHeight="1" x14ac:dyDescent="0.2">
      <c r="A47" s="9"/>
      <c r="B47" s="9"/>
      <c r="C47" s="32"/>
      <c r="D47" s="36"/>
      <c r="E47" s="32"/>
      <c r="F47" s="64"/>
    </row>
    <row r="48" spans="1:10" ht="12.75" customHeight="1" thickBot="1" x14ac:dyDescent="0.25">
      <c r="A48" s="1"/>
      <c r="B48" s="1"/>
      <c r="C48" s="32"/>
      <c r="D48" s="42"/>
      <c r="E48" s="32"/>
      <c r="F48" s="64"/>
    </row>
    <row r="49" spans="1:12" ht="18.75" customHeight="1" thickBot="1" x14ac:dyDescent="0.3">
      <c r="A49" s="17" t="s">
        <v>18</v>
      </c>
      <c r="B49" s="18"/>
      <c r="C49" s="44">
        <f>(C46-C35)</f>
        <v>0</v>
      </c>
      <c r="D49" s="44">
        <f>(D46-D35)</f>
        <v>-24</v>
      </c>
      <c r="E49" s="44">
        <f>(E46-E35)</f>
        <v>0</v>
      </c>
      <c r="F49" s="65"/>
    </row>
    <row r="50" spans="1:12" x14ac:dyDescent="0.2">
      <c r="C50" s="27"/>
    </row>
    <row r="51" spans="1:12" ht="18" customHeight="1" x14ac:dyDescent="0.2"/>
    <row r="52" spans="1:12" x14ac:dyDescent="0.2">
      <c r="L52" s="32"/>
    </row>
    <row r="53" spans="1:12" ht="14.25" customHeight="1" x14ac:dyDescent="0.2"/>
    <row r="54" spans="1:12" ht="18" customHeight="1" x14ac:dyDescent="0.2"/>
    <row r="55" spans="1:12" ht="14.25" customHeight="1" x14ac:dyDescent="0.2"/>
    <row r="56" spans="1:12" ht="16.5" customHeight="1" x14ac:dyDescent="0.2"/>
    <row r="57" spans="1:12" ht="15.75" customHeight="1" x14ac:dyDescent="0.2"/>
    <row r="58" spans="1:12" ht="15" customHeight="1" x14ac:dyDescent="0.2"/>
    <row r="62" spans="1:12" ht="17.25" customHeight="1" x14ac:dyDescent="0.2"/>
    <row r="63" spans="1:12" ht="15.75" customHeight="1" x14ac:dyDescent="0.2"/>
    <row r="65" ht="18" customHeight="1" x14ac:dyDescent="0.2"/>
  </sheetData>
  <mergeCells count="6">
    <mergeCell ref="F30:F31"/>
    <mergeCell ref="A6:F6"/>
    <mergeCell ref="F16:F17"/>
    <mergeCell ref="A1:F1"/>
    <mergeCell ref="A3:F3"/>
    <mergeCell ref="A4:D4"/>
  </mergeCells>
  <pageMargins left="0.70866141732283472" right="0.70866141732283472" top="0.78740157480314965" bottom="0.78740157480314965" header="0.31496062992125984" footer="0.31496062992125984"/>
  <pageSetup paperSize="9" scale="31" orientation="portrait" r:id="rId1"/>
  <ignoredErrors>
    <ignoredError sqref="E21 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zoomScaleNormal="100" workbookViewId="0">
      <selection activeCell="B2" sqref="B2"/>
    </sheetView>
  </sheetViews>
  <sheetFormatPr defaultColWidth="9.28515625" defaultRowHeight="12.75" x14ac:dyDescent="0.2"/>
  <cols>
    <col min="1" max="1" width="9.28515625" style="108"/>
    <col min="2" max="2" width="19.7109375" style="115" customWidth="1"/>
    <col min="3" max="3" width="36" style="115" customWidth="1"/>
    <col min="4" max="4" width="14" style="115" customWidth="1"/>
    <col min="5" max="5" width="12.7109375" style="115" customWidth="1"/>
    <col min="6" max="6" width="13.7109375" style="115" customWidth="1"/>
    <col min="7" max="7" width="21" style="115" customWidth="1"/>
    <col min="8" max="16384" width="9.28515625" style="108"/>
  </cols>
  <sheetData>
    <row r="1" spans="1:10" ht="15.75" x14ac:dyDescent="0.25">
      <c r="A1" s="108" t="s">
        <v>94</v>
      </c>
      <c r="B1" s="247" t="s">
        <v>94</v>
      </c>
      <c r="C1" s="247"/>
      <c r="D1" s="247"/>
      <c r="E1" s="247"/>
      <c r="F1" s="247"/>
      <c r="G1" s="247"/>
    </row>
    <row r="3" spans="1:10" ht="13.5" x14ac:dyDescent="0.25">
      <c r="B3" s="248" t="s">
        <v>29</v>
      </c>
      <c r="C3" s="249"/>
      <c r="D3" s="249"/>
      <c r="E3" s="249"/>
      <c r="F3" s="249"/>
      <c r="G3" s="249"/>
    </row>
    <row r="4" spans="1:10" ht="13.5" x14ac:dyDescent="0.25">
      <c r="B4" s="248" t="s">
        <v>75</v>
      </c>
      <c r="C4" s="249"/>
      <c r="D4" s="249"/>
      <c r="E4" s="249"/>
      <c r="F4" s="116"/>
      <c r="G4" s="116"/>
    </row>
    <row r="5" spans="1:10" ht="15" thickBot="1" x14ac:dyDescent="0.25">
      <c r="B5" s="117"/>
      <c r="C5" s="117"/>
      <c r="D5" s="117"/>
      <c r="E5" s="117"/>
      <c r="F5" s="117"/>
      <c r="G5" s="117"/>
    </row>
    <row r="6" spans="1:10" ht="16.5" thickBot="1" x14ac:dyDescent="0.3">
      <c r="B6" s="250" t="s">
        <v>76</v>
      </c>
      <c r="C6" s="251"/>
      <c r="D6" s="251"/>
      <c r="E6" s="251"/>
      <c r="F6" s="251"/>
      <c r="G6" s="252"/>
    </row>
    <row r="7" spans="1:10" ht="36.75" thickBot="1" x14ac:dyDescent="0.25">
      <c r="B7" s="133" t="s">
        <v>0</v>
      </c>
      <c r="C7" s="134"/>
      <c r="D7" s="165" t="s">
        <v>86</v>
      </c>
      <c r="E7" s="174" t="s">
        <v>120</v>
      </c>
      <c r="F7" s="165" t="s">
        <v>94</v>
      </c>
      <c r="G7" s="166" t="s">
        <v>55</v>
      </c>
    </row>
    <row r="8" spans="1:10" x14ac:dyDescent="0.2">
      <c r="B8" s="124">
        <v>501</v>
      </c>
      <c r="C8" s="163" t="s">
        <v>1</v>
      </c>
      <c r="D8" s="175">
        <f>SUM(D9:D9)</f>
        <v>150</v>
      </c>
      <c r="E8" s="175">
        <f>SUM(E9:E9)</f>
        <v>120</v>
      </c>
      <c r="F8" s="175">
        <f>SUM(F9:F9)</f>
        <v>150</v>
      </c>
      <c r="G8" s="164"/>
    </row>
    <row r="9" spans="1:10" x14ac:dyDescent="0.2">
      <c r="B9" s="124"/>
      <c r="C9" s="113" t="s">
        <v>88</v>
      </c>
      <c r="D9" s="152">
        <v>150</v>
      </c>
      <c r="E9" s="152">
        <v>120</v>
      </c>
      <c r="F9" s="152">
        <v>150</v>
      </c>
      <c r="G9" s="111"/>
    </row>
    <row r="10" spans="1:10" x14ac:dyDescent="0.2">
      <c r="B10" s="126">
        <v>502</v>
      </c>
      <c r="C10" s="127" t="s">
        <v>2</v>
      </c>
      <c r="D10" s="175">
        <f>D11</f>
        <v>150</v>
      </c>
      <c r="E10" s="175">
        <f>E11</f>
        <v>120</v>
      </c>
      <c r="F10" s="175">
        <f>F11</f>
        <v>100</v>
      </c>
      <c r="G10" s="128"/>
    </row>
    <row r="11" spans="1:10" x14ac:dyDescent="0.2">
      <c r="B11" s="129"/>
      <c r="C11" s="130" t="s">
        <v>3</v>
      </c>
      <c r="D11" s="153">
        <v>150</v>
      </c>
      <c r="E11" s="153">
        <v>120</v>
      </c>
      <c r="F11" s="153">
        <v>100</v>
      </c>
      <c r="G11" s="171" t="s">
        <v>52</v>
      </c>
    </row>
    <row r="12" spans="1:10" ht="38.25" x14ac:dyDescent="0.2">
      <c r="B12" s="126">
        <v>503</v>
      </c>
      <c r="C12" s="127" t="s">
        <v>7</v>
      </c>
      <c r="D12" s="175">
        <f>SUM(D13:D14)</f>
        <v>500</v>
      </c>
      <c r="E12" s="175">
        <f>SUM(E13:E14)</f>
        <v>480</v>
      </c>
      <c r="F12" s="175">
        <f>SUM(F13:F14)</f>
        <v>440</v>
      </c>
      <c r="G12" s="128"/>
    </row>
    <row r="13" spans="1:10" x14ac:dyDescent="0.2">
      <c r="B13" s="129"/>
      <c r="C13" s="130" t="s">
        <v>4</v>
      </c>
      <c r="D13" s="153">
        <v>100</v>
      </c>
      <c r="E13" s="153">
        <v>100</v>
      </c>
      <c r="F13" s="153">
        <v>90</v>
      </c>
      <c r="G13" s="253" t="s">
        <v>52</v>
      </c>
    </row>
    <row r="14" spans="1:10" x14ac:dyDescent="0.2">
      <c r="B14" s="129"/>
      <c r="C14" s="130" t="s">
        <v>6</v>
      </c>
      <c r="D14" s="153">
        <v>400</v>
      </c>
      <c r="E14" s="153">
        <v>380</v>
      </c>
      <c r="F14" s="153">
        <v>350</v>
      </c>
      <c r="G14" s="254"/>
    </row>
    <row r="15" spans="1:10" x14ac:dyDescent="0.2">
      <c r="B15" s="126">
        <v>511</v>
      </c>
      <c r="C15" s="127" t="s">
        <v>8</v>
      </c>
      <c r="D15" s="177">
        <v>280</v>
      </c>
      <c r="E15" s="176">
        <v>100</v>
      </c>
      <c r="F15" s="177">
        <v>280</v>
      </c>
      <c r="G15" s="178"/>
      <c r="H15" s="179"/>
      <c r="I15" s="180"/>
      <c r="J15" s="180"/>
    </row>
    <row r="16" spans="1:10" x14ac:dyDescent="0.2">
      <c r="B16" s="126">
        <v>512</v>
      </c>
      <c r="C16" s="127" t="s">
        <v>9</v>
      </c>
      <c r="D16" s="151">
        <v>5</v>
      </c>
      <c r="E16" s="152">
        <v>3</v>
      </c>
      <c r="F16" s="151">
        <v>5</v>
      </c>
      <c r="G16" s="128"/>
    </row>
    <row r="17" spans="2:7" x14ac:dyDescent="0.2">
      <c r="B17" s="126">
        <v>518</v>
      </c>
      <c r="C17" s="127" t="s">
        <v>10</v>
      </c>
      <c r="D17" s="175">
        <f>SUM(D18:D20)</f>
        <v>1050</v>
      </c>
      <c r="E17" s="175">
        <f>SUM(E18:E20)</f>
        <v>250</v>
      </c>
      <c r="F17" s="175">
        <f>SUM(F18:F20)</f>
        <v>1050</v>
      </c>
      <c r="G17" s="128"/>
    </row>
    <row r="18" spans="2:7" ht="38.25" x14ac:dyDescent="0.2">
      <c r="B18" s="126"/>
      <c r="C18" s="145" t="s">
        <v>82</v>
      </c>
      <c r="D18" s="151">
        <v>900</v>
      </c>
      <c r="E18" s="152">
        <v>100</v>
      </c>
      <c r="F18" s="151">
        <v>900</v>
      </c>
      <c r="G18" s="128"/>
    </row>
    <row r="19" spans="2:7" x14ac:dyDescent="0.2">
      <c r="B19" s="125"/>
      <c r="C19" s="113" t="s">
        <v>35</v>
      </c>
      <c r="D19" s="151">
        <v>100</v>
      </c>
      <c r="E19" s="152">
        <v>100</v>
      </c>
      <c r="F19" s="151">
        <v>100</v>
      </c>
      <c r="G19" s="128"/>
    </row>
    <row r="20" spans="2:7" ht="25.5" x14ac:dyDescent="0.2">
      <c r="B20" s="125"/>
      <c r="C20" s="113" t="s">
        <v>81</v>
      </c>
      <c r="D20" s="151">
        <v>50</v>
      </c>
      <c r="E20" s="152">
        <v>50</v>
      </c>
      <c r="F20" s="151">
        <v>50</v>
      </c>
      <c r="G20" s="131"/>
    </row>
    <row r="21" spans="2:7" x14ac:dyDescent="0.2">
      <c r="B21" s="126">
        <v>521</v>
      </c>
      <c r="C21" s="127" t="s">
        <v>20</v>
      </c>
      <c r="D21" s="155">
        <v>1100</v>
      </c>
      <c r="E21" s="155">
        <v>1100</v>
      </c>
      <c r="F21" s="155">
        <f>1101-50</f>
        <v>1051</v>
      </c>
      <c r="G21" s="245"/>
    </row>
    <row r="22" spans="2:7" x14ac:dyDescent="0.2">
      <c r="B22" s="126">
        <v>524</v>
      </c>
      <c r="C22" s="127" t="s">
        <v>21</v>
      </c>
      <c r="D22" s="155">
        <v>420</v>
      </c>
      <c r="E22" s="155">
        <v>420</v>
      </c>
      <c r="F22" s="155">
        <f>357-18</f>
        <v>339</v>
      </c>
      <c r="G22" s="246"/>
    </row>
    <row r="23" spans="2:7" ht="13.5" thickBot="1" x14ac:dyDescent="0.25">
      <c r="B23" s="126">
        <v>528</v>
      </c>
      <c r="C23" s="127" t="s">
        <v>43</v>
      </c>
      <c r="D23" s="155">
        <v>50</v>
      </c>
      <c r="E23" s="155">
        <v>50</v>
      </c>
      <c r="F23" s="155">
        <v>35</v>
      </c>
      <c r="G23" s="132" t="s">
        <v>96</v>
      </c>
    </row>
    <row r="24" spans="2:7" ht="39" thickBot="1" x14ac:dyDescent="0.25">
      <c r="B24" s="133" t="s">
        <v>15</v>
      </c>
      <c r="C24" s="134"/>
      <c r="D24" s="156">
        <f>D8+D10+D12+D15+D16+D17+D21+D22+D23</f>
        <v>3705</v>
      </c>
      <c r="E24" s="156">
        <f>E8+E10+E12+E15+E16+E17+E21+E22+E23</f>
        <v>2643</v>
      </c>
      <c r="F24" s="156">
        <f>F8+F10+F12+F15+F16+F17+F21+F22+F23</f>
        <v>3450</v>
      </c>
      <c r="G24" s="135"/>
    </row>
    <row r="25" spans="2:7" x14ac:dyDescent="0.2">
      <c r="B25" s="136"/>
      <c r="C25" s="136"/>
      <c r="D25" s="137"/>
      <c r="E25" s="138"/>
      <c r="F25" s="137"/>
      <c r="G25" s="137"/>
    </row>
    <row r="26" spans="2:7" ht="13.5" thickBot="1" x14ac:dyDescent="0.25">
      <c r="B26" s="116"/>
      <c r="C26" s="116"/>
      <c r="D26" s="137"/>
      <c r="E26" s="139"/>
      <c r="F26" s="137"/>
      <c r="G26" s="137"/>
    </row>
    <row r="27" spans="2:7" x14ac:dyDescent="0.2">
      <c r="B27" s="140"/>
      <c r="C27" s="120" t="s">
        <v>17</v>
      </c>
      <c r="D27" s="121"/>
      <c r="E27" s="122"/>
      <c r="F27" s="121"/>
      <c r="G27" s="123"/>
    </row>
    <row r="28" spans="2:7" x14ac:dyDescent="0.2">
      <c r="B28" s="141"/>
      <c r="C28" s="114" t="s">
        <v>78</v>
      </c>
      <c r="D28" s="154">
        <v>300</v>
      </c>
      <c r="E28" s="157">
        <v>-20</v>
      </c>
      <c r="F28" s="154">
        <v>300</v>
      </c>
      <c r="G28" s="128"/>
    </row>
    <row r="29" spans="2:7" ht="25.5" x14ac:dyDescent="0.2">
      <c r="B29" s="141"/>
      <c r="C29" s="114" t="s">
        <v>79</v>
      </c>
      <c r="D29" s="154">
        <v>400</v>
      </c>
      <c r="E29" s="157">
        <v>60</v>
      </c>
      <c r="F29" s="154">
        <v>400</v>
      </c>
      <c r="G29" s="128" t="s">
        <v>122</v>
      </c>
    </row>
    <row r="30" spans="2:7" x14ac:dyDescent="0.2">
      <c r="B30" s="141"/>
      <c r="C30" s="114" t="s">
        <v>80</v>
      </c>
      <c r="D30" s="154">
        <v>5</v>
      </c>
      <c r="E30" s="157">
        <v>5</v>
      </c>
      <c r="F30" s="154">
        <v>5</v>
      </c>
      <c r="G30" s="128"/>
    </row>
    <row r="31" spans="2:7" ht="16.5" customHeight="1" x14ac:dyDescent="0.2">
      <c r="B31" s="142"/>
      <c r="C31" s="143" t="s">
        <v>27</v>
      </c>
      <c r="D31" s="158">
        <v>3000</v>
      </c>
      <c r="E31" s="159">
        <v>2715</v>
      </c>
      <c r="F31" s="158">
        <f>2745</f>
        <v>2745</v>
      </c>
      <c r="G31" s="144"/>
    </row>
    <row r="32" spans="2:7" ht="26.25" thickBot="1" x14ac:dyDescent="0.25">
      <c r="B32" s="125"/>
      <c r="C32" s="145" t="s">
        <v>22</v>
      </c>
      <c r="D32" s="154">
        <v>0</v>
      </c>
      <c r="E32" s="160">
        <v>0</v>
      </c>
      <c r="F32" s="154">
        <v>0</v>
      </c>
      <c r="G32" s="112"/>
    </row>
    <row r="33" spans="2:7" ht="39" thickBot="1" x14ac:dyDescent="0.25">
      <c r="B33" s="133" t="s">
        <v>16</v>
      </c>
      <c r="C33" s="134"/>
      <c r="D33" s="156">
        <f>SUM(D27:D32)</f>
        <v>3705</v>
      </c>
      <c r="E33" s="156">
        <f>SUM(E27:E32)</f>
        <v>2760</v>
      </c>
      <c r="F33" s="156">
        <f>SUM(F27:F32)</f>
        <v>3450</v>
      </c>
      <c r="G33" s="135"/>
    </row>
    <row r="34" spans="2:7" x14ac:dyDescent="0.2">
      <c r="B34" s="136"/>
      <c r="C34" s="108"/>
      <c r="D34" s="161"/>
      <c r="E34" s="161"/>
      <c r="F34" s="161"/>
      <c r="G34" s="108"/>
    </row>
    <row r="35" spans="2:7" ht="15" thickBot="1" x14ac:dyDescent="0.25">
      <c r="B35" s="117"/>
      <c r="C35" s="108"/>
      <c r="D35" s="161"/>
      <c r="E35" s="161"/>
      <c r="F35" s="161"/>
      <c r="G35" s="108"/>
    </row>
    <row r="36" spans="2:7" ht="30.75" thickBot="1" x14ac:dyDescent="0.3">
      <c r="B36" s="147" t="s">
        <v>18</v>
      </c>
      <c r="C36" s="148"/>
      <c r="D36" s="162">
        <f>(D33-D24)</f>
        <v>0</v>
      </c>
      <c r="E36" s="162">
        <f>(E33-E24)</f>
        <v>117</v>
      </c>
      <c r="F36" s="162">
        <f>(F33-F24)</f>
        <v>0</v>
      </c>
      <c r="G36" s="149"/>
    </row>
    <row r="37" spans="2:7" x14ac:dyDescent="0.2">
      <c r="D37" s="150"/>
    </row>
  </sheetData>
  <mergeCells count="6">
    <mergeCell ref="G21:G22"/>
    <mergeCell ref="B1:G1"/>
    <mergeCell ref="B3:G3"/>
    <mergeCell ref="B4:E4"/>
    <mergeCell ref="B6:G6"/>
    <mergeCell ref="G13:G14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zoomScaleNormal="100" workbookViewId="0">
      <selection activeCell="D34" sqref="D34"/>
    </sheetView>
  </sheetViews>
  <sheetFormatPr defaultRowHeight="12.75" x14ac:dyDescent="0.2"/>
  <cols>
    <col min="3" max="3" width="19.7109375" customWidth="1"/>
    <col min="4" max="4" width="26.7109375" customWidth="1"/>
    <col min="5" max="5" width="15.28515625" customWidth="1"/>
    <col min="6" max="6" width="19.28515625" customWidth="1"/>
    <col min="7" max="7" width="21.42578125" customWidth="1"/>
    <col min="8" max="8" width="32.28515625" customWidth="1"/>
  </cols>
  <sheetData>
    <row r="1" spans="1:9" ht="15.75" customHeight="1" x14ac:dyDescent="0.25">
      <c r="A1" s="255" t="s">
        <v>94</v>
      </c>
      <c r="B1" s="255"/>
      <c r="C1" s="255"/>
      <c r="D1" s="255"/>
      <c r="E1" s="255"/>
      <c r="F1" s="255"/>
      <c r="G1" s="255"/>
      <c r="H1" s="255"/>
    </row>
    <row r="2" spans="1:9" x14ac:dyDescent="0.2">
      <c r="C2" s="115"/>
      <c r="D2" s="115"/>
      <c r="E2" s="115"/>
      <c r="F2" s="115"/>
      <c r="G2" s="115"/>
      <c r="H2" s="115"/>
    </row>
    <row r="3" spans="1:9" ht="20.25" customHeight="1" x14ac:dyDescent="0.25">
      <c r="C3" s="248" t="s">
        <v>29</v>
      </c>
      <c r="D3" s="249"/>
      <c r="E3" s="249"/>
      <c r="F3" s="249"/>
      <c r="G3" s="249"/>
      <c r="H3" s="249"/>
    </row>
    <row r="4" spans="1:9" ht="20.25" customHeight="1" x14ac:dyDescent="0.25">
      <c r="C4" s="248" t="s">
        <v>75</v>
      </c>
      <c r="D4" s="249"/>
      <c r="E4" s="249"/>
      <c r="F4" s="249"/>
      <c r="G4" s="116"/>
      <c r="H4" s="116"/>
    </row>
    <row r="5" spans="1:9" ht="15" thickBot="1" x14ac:dyDescent="0.25">
      <c r="C5" s="117"/>
      <c r="D5" s="117"/>
      <c r="E5" s="117"/>
      <c r="F5" s="117"/>
      <c r="G5" s="117"/>
      <c r="H5" s="117"/>
    </row>
    <row r="6" spans="1:9" ht="16.5" thickBot="1" x14ac:dyDescent="0.3">
      <c r="C6" s="250" t="s">
        <v>77</v>
      </c>
      <c r="D6" s="251"/>
      <c r="E6" s="251"/>
      <c r="F6" s="251"/>
      <c r="G6" s="251"/>
      <c r="H6" s="252"/>
    </row>
    <row r="7" spans="1:9" ht="36" x14ac:dyDescent="0.2">
      <c r="C7" s="118" t="s">
        <v>0</v>
      </c>
      <c r="D7" s="119"/>
      <c r="E7" s="109" t="s">
        <v>86</v>
      </c>
      <c r="F7" s="109" t="s">
        <v>93</v>
      </c>
      <c r="G7" s="109" t="s">
        <v>94</v>
      </c>
      <c r="H7" s="110" t="s">
        <v>55</v>
      </c>
    </row>
    <row r="8" spans="1:9" x14ac:dyDescent="0.2">
      <c r="C8" s="126">
        <v>518</v>
      </c>
      <c r="D8" s="199" t="s">
        <v>10</v>
      </c>
      <c r="E8" s="175">
        <f>E9+E10+E11+E12</f>
        <v>1400</v>
      </c>
      <c r="F8" s="175">
        <f>F9+F10+F11+F12</f>
        <v>1020</v>
      </c>
      <c r="G8" s="175">
        <f>G9+G10+G11+G12</f>
        <v>1368</v>
      </c>
      <c r="H8" s="128"/>
    </row>
    <row r="9" spans="1:9" ht="15" customHeight="1" x14ac:dyDescent="0.2">
      <c r="C9" s="125"/>
      <c r="D9" s="113" t="s">
        <v>83</v>
      </c>
      <c r="E9" s="151">
        <v>150</v>
      </c>
      <c r="F9" s="152">
        <v>250</v>
      </c>
      <c r="G9" s="151">
        <v>150</v>
      </c>
      <c r="H9" s="128"/>
    </row>
    <row r="10" spans="1:9" ht="14.25" customHeight="1" x14ac:dyDescent="0.2">
      <c r="C10" s="125"/>
      <c r="D10" s="113" t="s">
        <v>84</v>
      </c>
      <c r="E10" s="151">
        <v>450</v>
      </c>
      <c r="F10" s="152">
        <v>0</v>
      </c>
      <c r="G10" s="151">
        <v>390</v>
      </c>
      <c r="H10" s="128"/>
    </row>
    <row r="11" spans="1:9" ht="15.75" customHeight="1" x14ac:dyDescent="0.2">
      <c r="C11" s="125"/>
      <c r="D11" s="113" t="s">
        <v>89</v>
      </c>
      <c r="E11" s="155">
        <v>500</v>
      </c>
      <c r="F11" s="152">
        <v>470</v>
      </c>
      <c r="G11" s="155">
        <v>528</v>
      </c>
      <c r="H11" s="111" t="s">
        <v>105</v>
      </c>
      <c r="I11" s="53"/>
    </row>
    <row r="12" spans="1:9" ht="16.5" customHeight="1" x14ac:dyDescent="0.2">
      <c r="C12" s="125"/>
      <c r="D12" s="113" t="s">
        <v>85</v>
      </c>
      <c r="E12" s="151">
        <v>300</v>
      </c>
      <c r="F12" s="152">
        <v>300</v>
      </c>
      <c r="G12" s="151">
        <v>300</v>
      </c>
      <c r="H12" s="128"/>
    </row>
    <row r="13" spans="1:9" ht="16.5" customHeight="1" thickBot="1" x14ac:dyDescent="0.25">
      <c r="C13" s="197">
        <v>521</v>
      </c>
      <c r="D13" s="198" t="s">
        <v>130</v>
      </c>
      <c r="E13" s="200">
        <v>0</v>
      </c>
      <c r="F13" s="200">
        <v>30</v>
      </c>
      <c r="G13" s="200">
        <v>32</v>
      </c>
      <c r="H13" s="215" t="s">
        <v>89</v>
      </c>
    </row>
    <row r="14" spans="1:9" ht="39" thickBot="1" x14ac:dyDescent="0.25">
      <c r="C14" s="133" t="s">
        <v>15</v>
      </c>
      <c r="D14" s="134"/>
      <c r="E14" s="156">
        <f>E8+E13</f>
        <v>1400</v>
      </c>
      <c r="F14" s="156">
        <f>F8+F13</f>
        <v>1050</v>
      </c>
      <c r="G14" s="156">
        <f>G8+G13</f>
        <v>1400</v>
      </c>
      <c r="H14" s="135"/>
    </row>
    <row r="15" spans="1:9" x14ac:dyDescent="0.2">
      <c r="D15" s="136"/>
      <c r="E15" s="167"/>
      <c r="F15" s="168"/>
      <c r="G15" s="167"/>
      <c r="H15" s="137"/>
    </row>
    <row r="16" spans="1:9" ht="13.5" thickBot="1" x14ac:dyDescent="0.25">
      <c r="C16" s="136"/>
      <c r="D16" s="116"/>
      <c r="E16" s="167"/>
      <c r="F16" s="169"/>
      <c r="G16" s="167"/>
      <c r="H16" s="137"/>
    </row>
    <row r="17" spans="3:8" ht="26.25" thickBot="1" x14ac:dyDescent="0.25">
      <c r="C17" s="205"/>
      <c r="D17" s="206" t="s">
        <v>27</v>
      </c>
      <c r="E17" s="207">
        <v>1400</v>
      </c>
      <c r="F17" s="207">
        <v>1400</v>
      </c>
      <c r="G17" s="207">
        <v>1400</v>
      </c>
      <c r="H17" s="208"/>
    </row>
    <row r="18" spans="3:8" ht="36.75" customHeight="1" thickBot="1" x14ac:dyDescent="0.25">
      <c r="C18" s="209" t="s">
        <v>16</v>
      </c>
      <c r="D18" s="205"/>
      <c r="E18" s="210">
        <f>SUM(E17:E17)</f>
        <v>1400</v>
      </c>
      <c r="F18" s="210">
        <f>SUM(F17:F17)</f>
        <v>1400</v>
      </c>
      <c r="G18" s="210">
        <f>SUM(G17:G17)</f>
        <v>1400</v>
      </c>
      <c r="H18" s="211"/>
    </row>
    <row r="19" spans="3:8" x14ac:dyDescent="0.2">
      <c r="D19" s="136"/>
      <c r="E19" s="167"/>
      <c r="F19" s="168"/>
      <c r="G19" s="167"/>
      <c r="H19" s="146"/>
    </row>
    <row r="20" spans="3:8" ht="15" thickBot="1" x14ac:dyDescent="0.25">
      <c r="C20" s="136"/>
      <c r="D20" s="117"/>
      <c r="E20" s="167"/>
      <c r="F20" s="170"/>
      <c r="G20" s="167"/>
      <c r="H20" s="146"/>
    </row>
    <row r="21" spans="3:8" ht="30.75" thickBot="1" x14ac:dyDescent="0.3">
      <c r="C21" s="201" t="s">
        <v>18</v>
      </c>
      <c r="D21" s="201"/>
      <c r="E21" s="202">
        <f>(E18-E14)</f>
        <v>0</v>
      </c>
      <c r="F21" s="203">
        <f>(F18-F14)</f>
        <v>350</v>
      </c>
      <c r="G21" s="203">
        <f>(G18-G14)</f>
        <v>0</v>
      </c>
      <c r="H21" s="204"/>
    </row>
  </sheetData>
  <mergeCells count="4">
    <mergeCell ref="C3:H3"/>
    <mergeCell ref="C4:F4"/>
    <mergeCell ref="C6:H6"/>
    <mergeCell ref="A1:H1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zoomScaleNormal="100" workbookViewId="0">
      <selection activeCell="E14" sqref="E14"/>
    </sheetView>
  </sheetViews>
  <sheetFormatPr defaultRowHeight="12.75" x14ac:dyDescent="0.2"/>
  <cols>
    <col min="2" max="2" width="54.5703125" bestFit="1" customWidth="1"/>
    <col min="3" max="3" width="10" customWidth="1"/>
    <col min="4" max="4" width="11.5703125" customWidth="1"/>
    <col min="5" max="5" width="12" customWidth="1"/>
    <col min="6" max="6" width="21.5703125" bestFit="1" customWidth="1"/>
  </cols>
  <sheetData>
    <row r="1" spans="1:6" ht="15.75" x14ac:dyDescent="0.25">
      <c r="A1" s="234" t="s">
        <v>94</v>
      </c>
      <c r="B1" s="234"/>
      <c r="C1" s="234"/>
      <c r="D1" s="234"/>
      <c r="E1" s="234"/>
      <c r="F1" s="234"/>
    </row>
    <row r="3" spans="1:6" ht="15.75" x14ac:dyDescent="0.25">
      <c r="A3" s="235" t="s">
        <v>29</v>
      </c>
      <c r="B3" s="236"/>
      <c r="C3" s="236"/>
      <c r="D3" s="236"/>
      <c r="E3" s="236"/>
      <c r="F3" s="236"/>
    </row>
    <row r="4" spans="1:6" ht="15.75" x14ac:dyDescent="0.25">
      <c r="A4" s="235" t="s">
        <v>62</v>
      </c>
      <c r="B4" s="236"/>
      <c r="C4" s="236"/>
      <c r="D4" s="236"/>
      <c r="E4" s="2"/>
      <c r="F4" s="2"/>
    </row>
    <row r="5" spans="1:6" ht="15" thickBot="1" x14ac:dyDescent="0.25">
      <c r="A5" s="1"/>
      <c r="B5" s="1"/>
      <c r="C5" s="1"/>
      <c r="D5" s="1"/>
      <c r="E5" s="1"/>
      <c r="F5" s="1"/>
    </row>
    <row r="6" spans="1:6" ht="23.25" customHeight="1" thickBot="1" x14ac:dyDescent="0.3">
      <c r="A6" s="231" t="s">
        <v>63</v>
      </c>
      <c r="B6" s="232"/>
      <c r="C6" s="232"/>
      <c r="D6" s="232"/>
      <c r="E6" s="232"/>
      <c r="F6" s="233"/>
    </row>
    <row r="7" spans="1:6" ht="36.75" thickBot="1" x14ac:dyDescent="0.25">
      <c r="A7" s="23" t="s">
        <v>0</v>
      </c>
      <c r="B7" s="24"/>
      <c r="C7" s="22" t="s">
        <v>86</v>
      </c>
      <c r="D7" s="22" t="s">
        <v>93</v>
      </c>
      <c r="E7" s="22" t="s">
        <v>94</v>
      </c>
      <c r="F7" s="74" t="s">
        <v>55</v>
      </c>
    </row>
    <row r="8" spans="1:6" x14ac:dyDescent="0.2">
      <c r="A8" s="3">
        <v>501</v>
      </c>
      <c r="B8" s="4" t="s">
        <v>1</v>
      </c>
      <c r="C8" s="172">
        <f>SUM(C9:C12)</f>
        <v>10</v>
      </c>
      <c r="D8" s="172">
        <f>SUM(D9:D12)</f>
        <v>8</v>
      </c>
      <c r="E8" s="172">
        <f>SUM(E9:E12)</f>
        <v>10</v>
      </c>
      <c r="F8" s="55"/>
    </row>
    <row r="9" spans="1:6" ht="24.75" customHeight="1" x14ac:dyDescent="0.2">
      <c r="A9" s="25"/>
      <c r="B9" s="6" t="s">
        <v>23</v>
      </c>
      <c r="C9" s="31">
        <v>2</v>
      </c>
      <c r="D9" s="34">
        <v>2</v>
      </c>
      <c r="E9" s="31">
        <v>2</v>
      </c>
      <c r="F9" s="72" t="s">
        <v>56</v>
      </c>
    </row>
    <row r="10" spans="1:6" x14ac:dyDescent="0.2">
      <c r="A10" s="25"/>
      <c r="B10" s="6" t="s">
        <v>24</v>
      </c>
      <c r="C10" s="31">
        <v>1</v>
      </c>
      <c r="D10" s="34">
        <v>1</v>
      </c>
      <c r="E10" s="31">
        <v>1</v>
      </c>
      <c r="F10" s="72"/>
    </row>
    <row r="11" spans="1:6" x14ac:dyDescent="0.2">
      <c r="A11" s="5"/>
      <c r="B11" s="6" t="s">
        <v>19</v>
      </c>
      <c r="C11" s="31">
        <v>5</v>
      </c>
      <c r="D11" s="34">
        <v>5</v>
      </c>
      <c r="E11" s="31">
        <v>5</v>
      </c>
      <c r="F11" s="72"/>
    </row>
    <row r="12" spans="1:6" ht="12.75" customHeight="1" x14ac:dyDescent="0.2">
      <c r="A12" s="5"/>
      <c r="B12" s="33" t="s">
        <v>36</v>
      </c>
      <c r="C12" s="31">
        <v>2</v>
      </c>
      <c r="D12" s="34">
        <v>0</v>
      </c>
      <c r="E12" s="31">
        <v>2</v>
      </c>
      <c r="F12" s="56"/>
    </row>
    <row r="13" spans="1:6" ht="13.5" customHeight="1" x14ac:dyDescent="0.2">
      <c r="A13" s="7">
        <v>502</v>
      </c>
      <c r="B13" s="8" t="s">
        <v>2</v>
      </c>
      <c r="C13" s="173">
        <f>SUM(C14:C15)</f>
        <v>60</v>
      </c>
      <c r="D13" s="173">
        <f>SUM(D14:D15)</f>
        <v>60</v>
      </c>
      <c r="E13" s="173">
        <f>SUM(E14:E15)</f>
        <v>60</v>
      </c>
      <c r="F13" s="56"/>
    </row>
    <row r="14" spans="1:6" x14ac:dyDescent="0.2">
      <c r="A14" s="84"/>
      <c r="B14" s="85" t="s">
        <v>3</v>
      </c>
      <c r="C14" s="86">
        <v>60</v>
      </c>
      <c r="D14" s="87">
        <v>60</v>
      </c>
      <c r="E14" s="86">
        <v>60</v>
      </c>
      <c r="F14" s="241" t="s">
        <v>52</v>
      </c>
    </row>
    <row r="15" spans="1:6" x14ac:dyDescent="0.2">
      <c r="A15" s="84"/>
      <c r="B15" s="85" t="s">
        <v>5</v>
      </c>
      <c r="C15" s="86">
        <v>0</v>
      </c>
      <c r="D15" s="87">
        <v>0</v>
      </c>
      <c r="E15" s="86">
        <v>0</v>
      </c>
      <c r="F15" s="244"/>
    </row>
    <row r="16" spans="1:6" ht="12.75" customHeight="1" x14ac:dyDescent="0.2">
      <c r="A16" s="7">
        <v>503</v>
      </c>
      <c r="B16" s="8" t="s">
        <v>7</v>
      </c>
      <c r="C16" s="173">
        <f>SUM(C17)</f>
        <v>3</v>
      </c>
      <c r="D16" s="173">
        <v>1</v>
      </c>
      <c r="E16" s="173">
        <f>SUM(E17)</f>
        <v>3</v>
      </c>
      <c r="F16" s="56"/>
    </row>
    <row r="17" spans="1:6" ht="14.25" customHeight="1" x14ac:dyDescent="0.2">
      <c r="A17" s="84"/>
      <c r="B17" s="85" t="s">
        <v>4</v>
      </c>
      <c r="C17" s="86">
        <v>3</v>
      </c>
      <c r="D17" s="87">
        <v>3</v>
      </c>
      <c r="E17" s="86">
        <v>3</v>
      </c>
      <c r="F17" s="171" t="s">
        <v>52</v>
      </c>
    </row>
    <row r="18" spans="1:6" ht="22.15" customHeight="1" x14ac:dyDescent="0.2">
      <c r="A18" s="7">
        <v>511</v>
      </c>
      <c r="B18" s="8" t="s">
        <v>8</v>
      </c>
      <c r="C18" s="31">
        <v>50</v>
      </c>
      <c r="D18" s="34">
        <v>44</v>
      </c>
      <c r="E18" s="31">
        <v>50</v>
      </c>
      <c r="F18" s="90"/>
    </row>
    <row r="19" spans="1:6" x14ac:dyDescent="0.2">
      <c r="A19" s="7">
        <v>518</v>
      </c>
      <c r="B19" s="8" t="s">
        <v>10</v>
      </c>
      <c r="C19" s="173">
        <f>SUM(C20)</f>
        <v>18</v>
      </c>
      <c r="D19" s="173">
        <f>SUM(D20)</f>
        <v>18</v>
      </c>
      <c r="E19" s="173">
        <f>SUM(E20)</f>
        <v>18</v>
      </c>
      <c r="F19" s="83"/>
    </row>
    <row r="20" spans="1:6" x14ac:dyDescent="0.2">
      <c r="A20" s="5"/>
      <c r="B20" s="6" t="s">
        <v>87</v>
      </c>
      <c r="C20" s="31">
        <v>18</v>
      </c>
      <c r="D20" s="31">
        <v>18</v>
      </c>
      <c r="E20" s="31">
        <v>18</v>
      </c>
      <c r="F20" s="56"/>
    </row>
    <row r="21" spans="1:6" ht="13.5" thickBot="1" x14ac:dyDescent="0.25">
      <c r="A21" s="7">
        <v>521</v>
      </c>
      <c r="B21" s="8" t="s">
        <v>20</v>
      </c>
      <c r="C21" s="173">
        <v>48</v>
      </c>
      <c r="D21" s="173">
        <v>48</v>
      </c>
      <c r="E21" s="173">
        <v>0</v>
      </c>
      <c r="F21" s="93" t="s">
        <v>70</v>
      </c>
    </row>
    <row r="22" spans="1:6" ht="18" customHeight="1" thickBot="1" x14ac:dyDescent="0.25">
      <c r="A22" s="19" t="s">
        <v>15</v>
      </c>
      <c r="B22" s="20"/>
      <c r="C22" s="46">
        <f>C8+C13+C16+C18+C19+C21</f>
        <v>189</v>
      </c>
      <c r="D22" s="46">
        <f>D8+D13+D16+D18+D19+D21</f>
        <v>179</v>
      </c>
      <c r="E22" s="46">
        <f>E8+E13+E16+E18+E19+E21</f>
        <v>141</v>
      </c>
      <c r="F22" s="58"/>
    </row>
    <row r="23" spans="1:6" x14ac:dyDescent="0.2">
      <c r="A23" s="9"/>
      <c r="B23" s="9"/>
      <c r="C23" s="32"/>
      <c r="D23" s="36"/>
      <c r="E23" s="32"/>
      <c r="F23" s="32"/>
    </row>
    <row r="24" spans="1:6" ht="13.5" thickBot="1" x14ac:dyDescent="0.25"/>
    <row r="25" spans="1:6" x14ac:dyDescent="0.2">
      <c r="A25" s="11"/>
      <c r="B25" s="12" t="s">
        <v>66</v>
      </c>
      <c r="C25" s="30">
        <v>10</v>
      </c>
      <c r="D25" s="38">
        <v>0</v>
      </c>
      <c r="E25" s="30">
        <v>10</v>
      </c>
      <c r="F25" s="55"/>
    </row>
    <row r="26" spans="1:6" ht="17.25" customHeight="1" thickBot="1" x14ac:dyDescent="0.25">
      <c r="A26" s="70"/>
      <c r="B26" s="71" t="s">
        <v>27</v>
      </c>
      <c r="C26" s="68">
        <v>179</v>
      </c>
      <c r="D26" s="95">
        <v>179</v>
      </c>
      <c r="E26" s="68">
        <v>131</v>
      </c>
      <c r="F26" s="73"/>
    </row>
    <row r="27" spans="1:6" ht="15.75" customHeight="1" thickBot="1" x14ac:dyDescent="0.25">
      <c r="A27" s="19" t="s">
        <v>16</v>
      </c>
      <c r="B27" s="20"/>
      <c r="C27" s="47">
        <f>SUM(C25:C26)</f>
        <v>189</v>
      </c>
      <c r="D27" s="47">
        <f>SUM(D25:D26)</f>
        <v>179</v>
      </c>
      <c r="E27" s="47">
        <f>SUM(E25:E26)</f>
        <v>141</v>
      </c>
      <c r="F27" s="58"/>
    </row>
    <row r="28" spans="1:6" x14ac:dyDescent="0.2">
      <c r="A28" s="9"/>
      <c r="B28" s="9"/>
      <c r="C28" s="32"/>
      <c r="D28" s="36"/>
      <c r="E28" s="32"/>
      <c r="F28" s="64"/>
    </row>
    <row r="29" spans="1:6" ht="15" thickBot="1" x14ac:dyDescent="0.25">
      <c r="A29" s="1"/>
      <c r="B29" s="1"/>
      <c r="C29" s="32"/>
      <c r="D29" s="42"/>
      <c r="E29" s="32"/>
      <c r="F29" s="64"/>
    </row>
    <row r="30" spans="1:6" ht="15.75" thickBot="1" x14ac:dyDescent="0.3">
      <c r="A30" s="17" t="s">
        <v>18</v>
      </c>
      <c r="B30" s="18"/>
      <c r="C30" s="44">
        <f>(C27-C22)</f>
        <v>0</v>
      </c>
      <c r="D30" s="44">
        <f>(D27-D22)</f>
        <v>0</v>
      </c>
      <c r="E30" s="44">
        <f>(E27-E22)</f>
        <v>0</v>
      </c>
      <c r="F30" s="65"/>
    </row>
  </sheetData>
  <mergeCells count="5">
    <mergeCell ref="A6:F6"/>
    <mergeCell ref="F14:F15"/>
    <mergeCell ref="A1:F1"/>
    <mergeCell ref="A3:F3"/>
    <mergeCell ref="A4:D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&amp;RPŘÍLOHA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topLeftCell="A16" zoomScale="115" zoomScaleNormal="115" zoomScaleSheetLayoutView="100" workbookViewId="0">
      <selection activeCell="D50" sqref="D50"/>
    </sheetView>
  </sheetViews>
  <sheetFormatPr defaultRowHeight="12.75" x14ac:dyDescent="0.2"/>
  <cols>
    <col min="1" max="1" width="9.28515625" customWidth="1"/>
    <col min="2" max="2" width="54.5703125" bestFit="1" customWidth="1"/>
    <col min="3" max="3" width="10" customWidth="1"/>
    <col min="4" max="4" width="11.5703125" customWidth="1"/>
    <col min="5" max="5" width="12" customWidth="1"/>
    <col min="6" max="6" width="31.85546875" customWidth="1"/>
  </cols>
  <sheetData>
    <row r="1" spans="1:6" ht="15.75" x14ac:dyDescent="0.25">
      <c r="A1" s="234" t="s">
        <v>94</v>
      </c>
      <c r="B1" s="234"/>
      <c r="C1" s="234"/>
      <c r="D1" s="234"/>
      <c r="E1" s="234"/>
      <c r="F1" s="234"/>
    </row>
    <row r="3" spans="1:6" ht="15.75" x14ac:dyDescent="0.25">
      <c r="A3" s="235" t="s">
        <v>29</v>
      </c>
      <c r="B3" s="236"/>
      <c r="C3" s="236"/>
      <c r="D3" s="236"/>
      <c r="E3" s="236"/>
      <c r="F3" s="236"/>
    </row>
    <row r="4" spans="1:6" ht="15.75" x14ac:dyDescent="0.25">
      <c r="A4" s="235" t="s">
        <v>97</v>
      </c>
      <c r="B4" s="236"/>
      <c r="C4" s="236"/>
      <c r="D4" s="236"/>
      <c r="E4" s="2"/>
      <c r="F4" s="2"/>
    </row>
    <row r="5" spans="1:6" ht="15" thickBot="1" x14ac:dyDescent="0.25">
      <c r="A5" s="1"/>
      <c r="B5" s="1"/>
      <c r="C5" s="1"/>
      <c r="D5" s="1"/>
      <c r="E5" s="1"/>
      <c r="F5" s="1"/>
    </row>
    <row r="6" spans="1:6" ht="29.25" customHeight="1" thickBot="1" x14ac:dyDescent="0.3">
      <c r="A6" s="231" t="s">
        <v>133</v>
      </c>
      <c r="B6" s="232"/>
      <c r="C6" s="232"/>
      <c r="D6" s="232"/>
      <c r="E6" s="232"/>
      <c r="F6" s="233"/>
    </row>
    <row r="7" spans="1:6" ht="24.75" thickBot="1" x14ac:dyDescent="0.25">
      <c r="A7" s="23" t="s">
        <v>0</v>
      </c>
      <c r="B7" s="24"/>
      <c r="C7" s="28"/>
      <c r="D7" s="22"/>
      <c r="E7" s="22" t="s">
        <v>94</v>
      </c>
      <c r="F7" s="74" t="s">
        <v>55</v>
      </c>
    </row>
    <row r="8" spans="1:6" x14ac:dyDescent="0.2">
      <c r="A8" s="3">
        <v>501</v>
      </c>
      <c r="B8" s="4" t="s">
        <v>104</v>
      </c>
      <c r="C8" s="172"/>
      <c r="D8" s="172"/>
      <c r="E8" s="172">
        <v>5</v>
      </c>
      <c r="F8" s="55"/>
    </row>
    <row r="9" spans="1:6" x14ac:dyDescent="0.2">
      <c r="A9" s="7">
        <v>502</v>
      </c>
      <c r="B9" s="8" t="s">
        <v>2</v>
      </c>
      <c r="C9" s="173"/>
      <c r="D9" s="173"/>
      <c r="E9" s="173">
        <f>SUM(E10:E10)</f>
        <v>100</v>
      </c>
      <c r="F9" s="56"/>
    </row>
    <row r="10" spans="1:6" x14ac:dyDescent="0.2">
      <c r="A10" s="84"/>
      <c r="B10" s="85" t="s">
        <v>98</v>
      </c>
      <c r="C10" s="86"/>
      <c r="D10" s="87"/>
      <c r="E10" s="173">
        <v>100</v>
      </c>
      <c r="F10" s="193" t="s">
        <v>52</v>
      </c>
    </row>
    <row r="11" spans="1:6" x14ac:dyDescent="0.2">
      <c r="A11" s="7">
        <v>511</v>
      </c>
      <c r="B11" s="8" t="s">
        <v>8</v>
      </c>
      <c r="C11" s="31"/>
      <c r="D11" s="34"/>
      <c r="E11" s="173">
        <v>10</v>
      </c>
      <c r="F11" s="90"/>
    </row>
    <row r="12" spans="1:6" x14ac:dyDescent="0.2">
      <c r="A12" s="7">
        <v>518</v>
      </c>
      <c r="B12" s="8" t="s">
        <v>10</v>
      </c>
      <c r="C12" s="173"/>
      <c r="D12" s="173"/>
      <c r="E12" s="173">
        <f>E13+E14+E15</f>
        <v>247</v>
      </c>
      <c r="F12" s="83"/>
    </row>
    <row r="13" spans="1:6" x14ac:dyDescent="0.2">
      <c r="A13" s="7"/>
      <c r="B13" s="195" t="s">
        <v>100</v>
      </c>
      <c r="C13" s="173"/>
      <c r="D13" s="173"/>
      <c r="E13" s="196">
        <v>10</v>
      </c>
      <c r="F13" s="83"/>
    </row>
    <row r="14" spans="1:6" x14ac:dyDescent="0.2">
      <c r="A14" s="7"/>
      <c r="B14" s="195" t="s">
        <v>103</v>
      </c>
      <c r="C14" s="173"/>
      <c r="D14" s="173"/>
      <c r="E14" s="173">
        <v>237</v>
      </c>
      <c r="F14" s="83"/>
    </row>
    <row r="15" spans="1:6" x14ac:dyDescent="0.2">
      <c r="A15" s="7"/>
      <c r="B15" s="195"/>
      <c r="C15" s="173"/>
      <c r="D15" s="173"/>
      <c r="E15" s="196"/>
      <c r="F15" s="83"/>
    </row>
    <row r="16" spans="1:6" x14ac:dyDescent="0.2">
      <c r="A16" s="7"/>
      <c r="B16" s="8"/>
      <c r="C16" s="173"/>
      <c r="D16" s="173"/>
      <c r="E16" s="173"/>
      <c r="F16" s="83"/>
    </row>
    <row r="17" spans="1:6" x14ac:dyDescent="0.2">
      <c r="A17" s="7">
        <v>521</v>
      </c>
      <c r="B17" s="8" t="s">
        <v>99</v>
      </c>
      <c r="C17" s="173"/>
      <c r="D17" s="173"/>
      <c r="E17" s="173">
        <v>24</v>
      </c>
      <c r="F17" s="83"/>
    </row>
    <row r="18" spans="1:6" ht="13.5" thickBot="1" x14ac:dyDescent="0.25">
      <c r="A18" s="7">
        <v>549</v>
      </c>
      <c r="B18" s="8" t="s">
        <v>125</v>
      </c>
      <c r="C18" s="8"/>
      <c r="D18" s="8"/>
      <c r="E18" s="8">
        <v>4</v>
      </c>
      <c r="F18" s="8"/>
    </row>
    <row r="19" spans="1:6" ht="13.5" thickBot="1" x14ac:dyDescent="0.25">
      <c r="A19" s="19" t="s">
        <v>15</v>
      </c>
      <c r="B19" s="20"/>
      <c r="C19" s="46"/>
      <c r="D19" s="46"/>
      <c r="E19" s="46">
        <f>E8+E9+E11+E12+E17+E18</f>
        <v>390</v>
      </c>
      <c r="F19" s="58"/>
    </row>
    <row r="20" spans="1:6" ht="13.5" thickBot="1" x14ac:dyDescent="0.25">
      <c r="B20" s="26" t="s">
        <v>102</v>
      </c>
      <c r="F20" s="53"/>
    </row>
    <row r="21" spans="1:6" x14ac:dyDescent="0.2">
      <c r="A21" s="11"/>
      <c r="B21" s="12" t="s">
        <v>101</v>
      </c>
      <c r="C21" s="30"/>
      <c r="D21" s="38"/>
      <c r="E21" s="172">
        <f>21+15+E43</f>
        <v>59</v>
      </c>
      <c r="F21" s="55"/>
    </row>
    <row r="22" spans="1:6" ht="13.5" thickBot="1" x14ac:dyDescent="0.25">
      <c r="A22" s="70"/>
      <c r="B22" s="71" t="s">
        <v>27</v>
      </c>
      <c r="C22" s="94"/>
      <c r="D22" s="95"/>
      <c r="E22" s="68">
        <f>17+314</f>
        <v>331</v>
      </c>
      <c r="F22" s="73"/>
    </row>
    <row r="23" spans="1:6" ht="13.5" thickBot="1" x14ac:dyDescent="0.25">
      <c r="A23" s="19" t="s">
        <v>16</v>
      </c>
      <c r="B23" s="20"/>
      <c r="C23" s="46"/>
      <c r="D23" s="47"/>
      <c r="E23" s="47">
        <f>SUM(E21:E22)</f>
        <v>390</v>
      </c>
      <c r="F23" s="58"/>
    </row>
    <row r="24" spans="1:6" x14ac:dyDescent="0.2">
      <c r="A24" s="9"/>
      <c r="B24" s="9"/>
      <c r="C24" s="41"/>
      <c r="D24" s="36"/>
      <c r="E24" s="32"/>
      <c r="F24" s="64"/>
    </row>
    <row r="25" spans="1:6" ht="15" thickBot="1" x14ac:dyDescent="0.25">
      <c r="A25" s="1"/>
      <c r="B25" s="1"/>
      <c r="C25" s="41"/>
      <c r="D25" s="42"/>
      <c r="E25" s="32"/>
      <c r="F25" s="64"/>
    </row>
    <row r="26" spans="1:6" ht="15.75" thickBot="1" x14ac:dyDescent="0.3">
      <c r="A26" s="17" t="s">
        <v>18</v>
      </c>
      <c r="B26" s="18"/>
      <c r="C26" s="43"/>
      <c r="D26" s="44"/>
      <c r="E26" s="44">
        <f>(E23-E19)</f>
        <v>0</v>
      </c>
      <c r="F26" s="65"/>
    </row>
    <row r="30" spans="1:6" x14ac:dyDescent="0.2">
      <c r="B30" s="26" t="s">
        <v>142</v>
      </c>
    </row>
    <row r="31" spans="1:6" x14ac:dyDescent="0.2">
      <c r="B31" s="223" t="s">
        <v>134</v>
      </c>
      <c r="C31" s="223"/>
      <c r="D31" s="223"/>
      <c r="E31" s="223">
        <v>100</v>
      </c>
    </row>
    <row r="32" spans="1:6" x14ac:dyDescent="0.2">
      <c r="B32" s="223" t="s">
        <v>135</v>
      </c>
      <c r="C32" s="223"/>
      <c r="D32" s="223"/>
      <c r="E32" s="223">
        <v>25</v>
      </c>
    </row>
    <row r="33" spans="2:6" x14ac:dyDescent="0.2">
      <c r="B33" s="223" t="s">
        <v>136</v>
      </c>
      <c r="C33" s="223"/>
      <c r="D33" s="223"/>
      <c r="E33" s="223">
        <v>12</v>
      </c>
    </row>
    <row r="34" spans="2:6" x14ac:dyDescent="0.2">
      <c r="B34" s="195" t="s">
        <v>138</v>
      </c>
      <c r="C34" s="223"/>
      <c r="D34" s="223"/>
      <c r="E34" s="223">
        <v>25</v>
      </c>
    </row>
    <row r="35" spans="2:6" x14ac:dyDescent="0.2">
      <c r="B35" s="195" t="s">
        <v>141</v>
      </c>
      <c r="C35" s="223"/>
      <c r="D35" s="223"/>
      <c r="E35" s="223">
        <v>10</v>
      </c>
    </row>
    <row r="36" spans="2:6" x14ac:dyDescent="0.2">
      <c r="B36" s="195" t="s">
        <v>139</v>
      </c>
      <c r="C36" s="223"/>
      <c r="D36" s="223"/>
      <c r="E36" s="223">
        <v>10</v>
      </c>
    </row>
    <row r="37" spans="2:6" x14ac:dyDescent="0.2">
      <c r="B37" s="195" t="s">
        <v>140</v>
      </c>
      <c r="C37" s="223"/>
      <c r="D37" s="223"/>
      <c r="E37" s="223">
        <v>15</v>
      </c>
    </row>
    <row r="38" spans="2:6" x14ac:dyDescent="0.2">
      <c r="B38" s="228" t="s">
        <v>147</v>
      </c>
      <c r="C38" s="223"/>
      <c r="D38" s="223"/>
      <c r="E38" s="228">
        <f>SUM(E31:E37)</f>
        <v>197</v>
      </c>
    </row>
    <row r="39" spans="2:6" x14ac:dyDescent="0.2">
      <c r="B39" s="225" t="s">
        <v>137</v>
      </c>
      <c r="C39" s="226"/>
      <c r="D39" s="226"/>
      <c r="E39" s="226">
        <v>85</v>
      </c>
      <c r="F39" s="53"/>
    </row>
    <row r="40" spans="2:6" x14ac:dyDescent="0.2">
      <c r="B40" s="225" t="s">
        <v>144</v>
      </c>
      <c r="C40" s="226"/>
      <c r="D40" s="226"/>
      <c r="E40" s="226">
        <v>55</v>
      </c>
      <c r="F40" s="53"/>
    </row>
    <row r="41" spans="2:6" x14ac:dyDescent="0.2">
      <c r="B41" s="224" t="s">
        <v>148</v>
      </c>
      <c r="C41" s="224"/>
      <c r="D41" s="224"/>
      <c r="E41" s="224">
        <f>SUM(E38:E40)</f>
        <v>337</v>
      </c>
    </row>
    <row r="43" spans="2:6" x14ac:dyDescent="0.2">
      <c r="B43" s="26" t="s">
        <v>143</v>
      </c>
      <c r="E43" s="26">
        <v>23</v>
      </c>
    </row>
    <row r="46" spans="2:6" x14ac:dyDescent="0.2">
      <c r="B46" s="227" t="s">
        <v>146</v>
      </c>
      <c r="C46" s="227"/>
      <c r="D46" s="227"/>
      <c r="E46" s="227"/>
      <c r="F46" s="227"/>
    </row>
  </sheetData>
  <mergeCells count="4">
    <mergeCell ref="A1:F1"/>
    <mergeCell ref="A3:F3"/>
    <mergeCell ref="A4:D4"/>
    <mergeCell ref="A6:F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activeCell="B47" sqref="B47"/>
    </sheetView>
  </sheetViews>
  <sheetFormatPr defaultRowHeight="12.75" x14ac:dyDescent="0.2"/>
  <cols>
    <col min="1" max="1" width="14.85546875" customWidth="1"/>
    <col min="2" max="2" width="55.42578125" customWidth="1"/>
    <col min="3" max="3" width="13.7109375" customWidth="1"/>
    <col min="4" max="4" width="24.85546875" bestFit="1" customWidth="1"/>
  </cols>
  <sheetData>
    <row r="1" spans="1:4" ht="15.75" x14ac:dyDescent="0.25">
      <c r="A1" s="234" t="s">
        <v>94</v>
      </c>
      <c r="B1" s="234"/>
      <c r="C1" s="234"/>
      <c r="D1" s="234"/>
    </row>
    <row r="3" spans="1:4" ht="15.75" x14ac:dyDescent="0.25">
      <c r="A3" s="235" t="s">
        <v>29</v>
      </c>
      <c r="B3" s="236"/>
      <c r="C3" s="236"/>
      <c r="D3" s="236"/>
    </row>
    <row r="4" spans="1:4" ht="15.75" x14ac:dyDescent="0.25">
      <c r="A4" s="235" t="s">
        <v>106</v>
      </c>
      <c r="B4" s="236"/>
      <c r="C4" s="2"/>
      <c r="D4" s="2"/>
    </row>
    <row r="5" spans="1:4" ht="15" thickBot="1" x14ac:dyDescent="0.25">
      <c r="A5" s="1"/>
      <c r="B5" s="1"/>
      <c r="C5" s="1"/>
      <c r="D5" s="1"/>
    </row>
    <row r="6" spans="1:4" ht="16.5" thickBot="1" x14ac:dyDescent="0.3">
      <c r="A6" s="231" t="s">
        <v>107</v>
      </c>
      <c r="B6" s="232"/>
      <c r="C6" s="232"/>
      <c r="D6" s="233"/>
    </row>
    <row r="7" spans="1:4" ht="24.75" thickBot="1" x14ac:dyDescent="0.25">
      <c r="A7" s="59" t="s">
        <v>0</v>
      </c>
      <c r="B7" s="60"/>
      <c r="C7" s="22" t="s">
        <v>94</v>
      </c>
      <c r="D7" s="74" t="s">
        <v>73</v>
      </c>
    </row>
    <row r="8" spans="1:4" x14ac:dyDescent="0.2">
      <c r="A8" s="53" t="s">
        <v>108</v>
      </c>
      <c r="B8" s="53" t="s">
        <v>109</v>
      </c>
      <c r="C8" s="32">
        <f>'Muzeum - rozpočet '!E39</f>
        <v>2941</v>
      </c>
    </row>
    <row r="9" spans="1:4" x14ac:dyDescent="0.2">
      <c r="B9" s="53" t="s">
        <v>110</v>
      </c>
      <c r="C9" s="32">
        <f>Knihovna!E35</f>
        <v>4349</v>
      </c>
    </row>
    <row r="10" spans="1:4" x14ac:dyDescent="0.2">
      <c r="B10" s="53" t="s">
        <v>111</v>
      </c>
      <c r="C10" s="32">
        <f>'KD Bravinné'!E22</f>
        <v>141</v>
      </c>
    </row>
    <row r="11" spans="1:4" x14ac:dyDescent="0.2">
      <c r="B11" s="212" t="s">
        <v>112</v>
      </c>
      <c r="C11" s="32">
        <f>'KD Bílovec'!F24</f>
        <v>3450</v>
      </c>
    </row>
    <row r="12" spans="1:4" x14ac:dyDescent="0.2">
      <c r="B12" s="212" t="s">
        <v>113</v>
      </c>
      <c r="C12" s="32">
        <f>'Akce pro veřejnost'!G14</f>
        <v>1400</v>
      </c>
    </row>
    <row r="13" spans="1:4" x14ac:dyDescent="0.2">
      <c r="B13" s="212" t="s">
        <v>114</v>
      </c>
      <c r="C13" s="32">
        <f>'Komentované prohlídky'!E19</f>
        <v>390</v>
      </c>
    </row>
    <row r="14" spans="1:4" x14ac:dyDescent="0.2">
      <c r="B14" s="212" t="s">
        <v>115</v>
      </c>
      <c r="C14" s="32">
        <f>SUM(C8:C13)</f>
        <v>12671</v>
      </c>
    </row>
    <row r="15" spans="1:4" x14ac:dyDescent="0.2">
      <c r="A15" s="53" t="s">
        <v>116</v>
      </c>
      <c r="B15" s="53" t="s">
        <v>109</v>
      </c>
      <c r="C15" s="32">
        <f>'Muzeum - rozpočet '!E50-'Muzeum - rozpočet '!E48</f>
        <v>212</v>
      </c>
    </row>
    <row r="16" spans="1:4" x14ac:dyDescent="0.2">
      <c r="B16" s="53" t="s">
        <v>110</v>
      </c>
      <c r="C16" s="32">
        <f>Knihovna!E46-Knihovna!E43-Knihovna!E44</f>
        <v>230</v>
      </c>
    </row>
    <row r="17" spans="2:9" x14ac:dyDescent="0.2">
      <c r="B17" s="53" t="s">
        <v>111</v>
      </c>
      <c r="C17" s="32">
        <f>'KD Bravinné'!E27-'KD Bravinné'!E26</f>
        <v>10</v>
      </c>
    </row>
    <row r="18" spans="2:9" x14ac:dyDescent="0.2">
      <c r="B18" s="212" t="s">
        <v>112</v>
      </c>
      <c r="C18" s="32">
        <f>'KD Bílovec'!F33-'KD Bílovec'!F31</f>
        <v>705</v>
      </c>
    </row>
    <row r="19" spans="2:9" x14ac:dyDescent="0.2">
      <c r="B19" s="212" t="s">
        <v>113</v>
      </c>
      <c r="C19">
        <v>0</v>
      </c>
    </row>
    <row r="20" spans="2:9" x14ac:dyDescent="0.2">
      <c r="B20" s="212" t="s">
        <v>114</v>
      </c>
      <c r="C20" s="32">
        <f>'Komentované prohlídky'!E23-'Komentované prohlídky'!E22</f>
        <v>59</v>
      </c>
    </row>
    <row r="21" spans="2:9" x14ac:dyDescent="0.2">
      <c r="B21" s="212" t="s">
        <v>117</v>
      </c>
      <c r="C21" s="32">
        <f>SUM(C15:C20)</f>
        <v>1216</v>
      </c>
    </row>
    <row r="23" spans="2:9" x14ac:dyDescent="0.2">
      <c r="B23" s="53" t="s">
        <v>118</v>
      </c>
      <c r="C23" s="32">
        <f>'Muzeum - rozpočet '!E48+Knihovna!E43+Knihovna!E44+'KD Bílovec'!F31+'Akce pro veřejnost'!G17+'KD Bravinné'!E26+'Komentované prohlídky'!E22</f>
        <v>11455</v>
      </c>
      <c r="E23">
        <v>11141</v>
      </c>
      <c r="F23" s="32">
        <f>E23-C23</f>
        <v>-314</v>
      </c>
      <c r="H23">
        <v>314</v>
      </c>
      <c r="I23" s="53" t="s">
        <v>145</v>
      </c>
    </row>
    <row r="24" spans="2:9" x14ac:dyDescent="0.2">
      <c r="B24" s="53" t="s">
        <v>119</v>
      </c>
      <c r="C24" s="32">
        <f>C14-C21-C23</f>
        <v>0</v>
      </c>
      <c r="I24" s="53"/>
    </row>
  </sheetData>
  <mergeCells count="4">
    <mergeCell ref="A1:D1"/>
    <mergeCell ref="A3:D3"/>
    <mergeCell ref="A4:B4"/>
    <mergeCell ref="A6:D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Muzeum - rozpočet </vt:lpstr>
      <vt:lpstr>Knihovna</vt:lpstr>
      <vt:lpstr>KD Bílovec</vt:lpstr>
      <vt:lpstr>Akce pro veřejnost</vt:lpstr>
      <vt:lpstr>KD Bravinné</vt:lpstr>
      <vt:lpstr>Komentované prohlídky</vt:lpstr>
      <vt:lpstr>sumář</vt:lpstr>
      <vt:lpstr>'Akce pro veřejnost'!Oblast_tisku</vt:lpstr>
      <vt:lpstr>Knihovna!Oblast_tisku</vt:lpstr>
      <vt:lpstr>'Muzeum - rozpočet '!Oblast_tisku</vt:lpstr>
    </vt:vector>
  </TitlesOfParts>
  <Company>Město Bílovec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Eva Ševčíková</cp:lastModifiedBy>
  <cp:lastPrinted>2020-10-08T09:46:23Z</cp:lastPrinted>
  <dcterms:created xsi:type="dcterms:W3CDTF">2009-08-20T07:54:43Z</dcterms:created>
  <dcterms:modified xsi:type="dcterms:W3CDTF">2022-07-28T13:33:56Z</dcterms:modified>
</cp:coreProperties>
</file>